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udowa_aktualne!!!\"/>
    </mc:Choice>
  </mc:AlternateContent>
  <xr:revisionPtr revIDLastSave="0" documentId="8_{65DA7FE1-FCB9-43B8-8F39-752377C90B92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Koszty ogrzewania" sheetId="1" r:id="rId1"/>
    <sheet name="x" sheetId="3" state="hidden" r:id="rId2"/>
  </sheets>
  <calcPr calcId="191029"/>
</workbook>
</file>

<file path=xl/calcChain.xml><?xml version="1.0" encoding="utf-8"?>
<calcChain xmlns="http://schemas.openxmlformats.org/spreadsheetml/2006/main">
  <c r="D16" i="1" l="1"/>
  <c r="I73" i="1"/>
  <c r="J73" i="1" s="1"/>
  <c r="I72" i="1"/>
  <c r="J72" i="1" s="1"/>
  <c r="I71" i="1"/>
  <c r="J71" i="1" s="1"/>
  <c r="I70" i="1"/>
  <c r="J70" i="1" s="1"/>
  <c r="H60" i="1"/>
  <c r="H59" i="1"/>
  <c r="H56" i="1"/>
  <c r="H55" i="1"/>
  <c r="H58" i="1"/>
  <c r="H57" i="1"/>
  <c r="B39" i="1"/>
  <c r="B40" i="1"/>
  <c r="B38" i="1"/>
  <c r="B37" i="1"/>
  <c r="D77" i="1"/>
  <c r="D76" i="1"/>
  <c r="B77" i="1"/>
  <c r="B98" i="1" s="1"/>
  <c r="B172" i="1" s="1"/>
  <c r="B76" i="1"/>
  <c r="B97" i="1" s="1"/>
  <c r="B171" i="1" s="1"/>
  <c r="B79" i="1"/>
  <c r="B78" i="1"/>
  <c r="B75" i="1"/>
  <c r="B74" i="1"/>
  <c r="B101" i="1"/>
  <c r="B81" i="1"/>
  <c r="B80" i="1"/>
  <c r="B94" i="1"/>
  <c r="B168" i="1" s="1"/>
  <c r="B93" i="1"/>
  <c r="B167" i="1" s="1"/>
  <c r="K73" i="1"/>
  <c r="M73" i="1" s="1"/>
  <c r="K72" i="1"/>
  <c r="L72" i="1" s="1"/>
  <c r="M72" i="1" s="1"/>
  <c r="D73" i="1"/>
  <c r="D72" i="1"/>
  <c r="D71" i="1"/>
  <c r="B91" i="1" l="1"/>
  <c r="B165" i="1" s="1"/>
  <c r="B92" i="1"/>
  <c r="B166" i="1" s="1"/>
  <c r="B95" i="1"/>
  <c r="B169" i="1" s="1"/>
  <c r="B96" i="1"/>
  <c r="B170" i="1" s="1"/>
  <c r="B99" i="1"/>
  <c r="B173" i="1" s="1"/>
  <c r="B100" i="1"/>
  <c r="B174" i="1" s="1"/>
  <c r="B175" i="1"/>
  <c r="B102" i="1"/>
  <c r="D24" i="1" l="1"/>
  <c r="AA23" i="1"/>
  <c r="AB23" i="1" s="1"/>
  <c r="AA19" i="1"/>
  <c r="AB19" i="1" s="1"/>
  <c r="AA24" i="1"/>
  <c r="AB24" i="1" s="1"/>
  <c r="AA22" i="1"/>
  <c r="AB22" i="1" s="1"/>
  <c r="AA21" i="1"/>
  <c r="AB21" i="1" s="1"/>
  <c r="AA20" i="1"/>
  <c r="AB20" i="1" s="1"/>
  <c r="AA18" i="1"/>
  <c r="AB18" i="1" s="1"/>
  <c r="AA17" i="1"/>
  <c r="AB17" i="1" s="1"/>
  <c r="AA16" i="1"/>
  <c r="AB16" i="1" s="1"/>
  <c r="N79" i="1" l="1"/>
  <c r="N78" i="1"/>
  <c r="K77" i="1"/>
  <c r="M77" i="1" s="1"/>
  <c r="K76" i="1"/>
  <c r="K74" i="1"/>
  <c r="K75" i="1"/>
  <c r="H77" i="1" l="1"/>
  <c r="E172" i="1" s="1"/>
  <c r="K98" i="1"/>
  <c r="C38" i="1"/>
  <c r="D38" i="1" s="1"/>
  <c r="L76" i="1"/>
  <c r="M76" i="1" s="1"/>
  <c r="K93" i="1"/>
  <c r="H72" i="1"/>
  <c r="K94" i="1"/>
  <c r="H73" i="1"/>
  <c r="E168" i="1" s="1"/>
  <c r="L74" i="1"/>
  <c r="M74" i="1" s="1"/>
  <c r="H74" i="1" s="1"/>
  <c r="C37" i="1"/>
  <c r="D37" i="1" s="1"/>
  <c r="D81" i="1"/>
  <c r="D79" i="1"/>
  <c r="D75" i="1"/>
  <c r="D74" i="1"/>
  <c r="K78" i="1"/>
  <c r="D78" i="1"/>
  <c r="K79" i="1"/>
  <c r="M79" i="1" s="1"/>
  <c r="B176" i="1"/>
  <c r="D80" i="1"/>
  <c r="D70" i="1"/>
  <c r="F172" i="1" l="1"/>
  <c r="G172" i="1" s="1"/>
  <c r="H172" i="1" s="1"/>
  <c r="I172" i="1" s="1"/>
  <c r="C98" i="1"/>
  <c r="F168" i="1"/>
  <c r="G168" i="1" s="1"/>
  <c r="H168" i="1" s="1"/>
  <c r="I168" i="1" s="1"/>
  <c r="D94" i="1" s="1"/>
  <c r="C94" i="1"/>
  <c r="H76" i="1"/>
  <c r="E171" i="1" s="1"/>
  <c r="K97" i="1"/>
  <c r="K95" i="1"/>
  <c r="G74" i="1"/>
  <c r="E169" i="1" s="1"/>
  <c r="C95" i="1" s="1"/>
  <c r="F74" i="1"/>
  <c r="L78" i="1"/>
  <c r="M78" i="1" s="1"/>
  <c r="C39" i="1"/>
  <c r="M75" i="1"/>
  <c r="H75" i="1" s="1"/>
  <c r="F171" i="1" l="1"/>
  <c r="G171" i="1" s="1"/>
  <c r="H171" i="1" s="1"/>
  <c r="I171" i="1" s="1"/>
  <c r="C97" i="1"/>
  <c r="J172" i="1"/>
  <c r="K172" i="1" s="1"/>
  <c r="L172" i="1" s="1"/>
  <c r="M172" i="1" s="1"/>
  <c r="N172" i="1" s="1"/>
  <c r="D98" i="1"/>
  <c r="J168" i="1"/>
  <c r="K168" i="1" s="1"/>
  <c r="L168" i="1" s="1"/>
  <c r="M168" i="1" s="1"/>
  <c r="N168" i="1" s="1"/>
  <c r="E94" i="1" s="1"/>
  <c r="D39" i="1"/>
  <c r="G72" i="1" s="1"/>
  <c r="E167" i="1" s="1"/>
  <c r="F72" i="1"/>
  <c r="F78" i="1"/>
  <c r="E170" i="1"/>
  <c r="C96" i="1" s="1"/>
  <c r="K96" i="1"/>
  <c r="F169" i="1"/>
  <c r="G169" i="1" s="1"/>
  <c r="H169" i="1" s="1"/>
  <c r="I169" i="1" s="1"/>
  <c r="D95" i="1" s="1"/>
  <c r="G78" i="1" l="1"/>
  <c r="O168" i="1"/>
  <c r="P168" i="1" s="1"/>
  <c r="Q168" i="1" s="1"/>
  <c r="R168" i="1" s="1"/>
  <c r="S168" i="1" s="1"/>
  <c r="F94" i="1" s="1"/>
  <c r="O172" i="1"/>
  <c r="P172" i="1" s="1"/>
  <c r="Q172" i="1" s="1"/>
  <c r="R172" i="1" s="1"/>
  <c r="S172" i="1" s="1"/>
  <c r="E98" i="1"/>
  <c r="J171" i="1"/>
  <c r="K171" i="1" s="1"/>
  <c r="L171" i="1" s="1"/>
  <c r="M171" i="1" s="1"/>
  <c r="N171" i="1" s="1"/>
  <c r="D97" i="1"/>
  <c r="F167" i="1"/>
  <c r="G167" i="1" s="1"/>
  <c r="H167" i="1" s="1"/>
  <c r="I167" i="1" s="1"/>
  <c r="D93" i="1" s="1"/>
  <c r="C93" i="1"/>
  <c r="F170" i="1"/>
  <c r="G170" i="1" s="1"/>
  <c r="H170" i="1" s="1"/>
  <c r="I170" i="1" s="1"/>
  <c r="D96" i="1" s="1"/>
  <c r="J169" i="1"/>
  <c r="K169" i="1" s="1"/>
  <c r="L169" i="1" s="1"/>
  <c r="M169" i="1" s="1"/>
  <c r="N169" i="1" s="1"/>
  <c r="E95" i="1" s="1"/>
  <c r="T168" i="1" l="1"/>
  <c r="U168" i="1" s="1"/>
  <c r="V168" i="1" s="1"/>
  <c r="W168" i="1" s="1"/>
  <c r="X168" i="1" s="1"/>
  <c r="G94" i="1" s="1"/>
  <c r="O171" i="1"/>
  <c r="P171" i="1" s="1"/>
  <c r="Q171" i="1" s="1"/>
  <c r="R171" i="1" s="1"/>
  <c r="S171" i="1" s="1"/>
  <c r="E97" i="1"/>
  <c r="T172" i="1"/>
  <c r="U172" i="1" s="1"/>
  <c r="V172" i="1" s="1"/>
  <c r="W172" i="1" s="1"/>
  <c r="X172" i="1" s="1"/>
  <c r="F98" i="1"/>
  <c r="J167" i="1"/>
  <c r="K167" i="1" s="1"/>
  <c r="L167" i="1" s="1"/>
  <c r="M167" i="1" s="1"/>
  <c r="N167" i="1" s="1"/>
  <c r="E93" i="1" s="1"/>
  <c r="J170" i="1"/>
  <c r="K170" i="1" s="1"/>
  <c r="L170" i="1" s="1"/>
  <c r="M170" i="1" s="1"/>
  <c r="N170" i="1" s="1"/>
  <c r="E96" i="1" s="1"/>
  <c r="O169" i="1"/>
  <c r="P169" i="1" s="1"/>
  <c r="Q169" i="1" s="1"/>
  <c r="R169" i="1" s="1"/>
  <c r="S169" i="1" s="1"/>
  <c r="F95" i="1" s="1"/>
  <c r="O167" i="1" l="1"/>
  <c r="P167" i="1" s="1"/>
  <c r="Q167" i="1" s="1"/>
  <c r="R167" i="1" s="1"/>
  <c r="S167" i="1" s="1"/>
  <c r="F93" i="1" s="1"/>
  <c r="Y168" i="1"/>
  <c r="Z168" i="1" s="1"/>
  <c r="AA168" i="1" s="1"/>
  <c r="AB168" i="1" s="1"/>
  <c r="AC168" i="1" s="1"/>
  <c r="H94" i="1" s="1"/>
  <c r="Y172" i="1"/>
  <c r="Z172" i="1" s="1"/>
  <c r="AA172" i="1" s="1"/>
  <c r="AB172" i="1" s="1"/>
  <c r="AC172" i="1" s="1"/>
  <c r="G98" i="1"/>
  <c r="T171" i="1"/>
  <c r="U171" i="1" s="1"/>
  <c r="V171" i="1" s="1"/>
  <c r="W171" i="1" s="1"/>
  <c r="X171" i="1" s="1"/>
  <c r="F97" i="1"/>
  <c r="O170" i="1"/>
  <c r="P170" i="1" s="1"/>
  <c r="Q170" i="1" s="1"/>
  <c r="R170" i="1" s="1"/>
  <c r="S170" i="1" s="1"/>
  <c r="F96" i="1" s="1"/>
  <c r="T169" i="1"/>
  <c r="U169" i="1" s="1"/>
  <c r="V169" i="1" s="1"/>
  <c r="W169" i="1" s="1"/>
  <c r="X169" i="1" s="1"/>
  <c r="G95" i="1" s="1"/>
  <c r="K71" i="1"/>
  <c r="M71" i="1" s="1"/>
  <c r="K70" i="1"/>
  <c r="C36" i="1" s="1"/>
  <c r="D36" i="1" s="1"/>
  <c r="T167" i="1" l="1"/>
  <c r="U167" i="1" s="1"/>
  <c r="V167" i="1" s="1"/>
  <c r="W167" i="1" s="1"/>
  <c r="X167" i="1" s="1"/>
  <c r="G93" i="1" s="1"/>
  <c r="AD168" i="1"/>
  <c r="AE168" i="1" s="1"/>
  <c r="AF168" i="1" s="1"/>
  <c r="AG168" i="1" s="1"/>
  <c r="AH168" i="1" s="1"/>
  <c r="I94" i="1" s="1"/>
  <c r="Y171" i="1"/>
  <c r="Z171" i="1" s="1"/>
  <c r="AA171" i="1" s="1"/>
  <c r="AB171" i="1" s="1"/>
  <c r="AC171" i="1" s="1"/>
  <c r="G97" i="1"/>
  <c r="AD172" i="1"/>
  <c r="AE172" i="1" s="1"/>
  <c r="AF172" i="1" s="1"/>
  <c r="AG172" i="1" s="1"/>
  <c r="AH172" i="1" s="1"/>
  <c r="H98" i="1"/>
  <c r="L70" i="1"/>
  <c r="M70" i="1" s="1"/>
  <c r="T170" i="1"/>
  <c r="U170" i="1" s="1"/>
  <c r="V170" i="1" s="1"/>
  <c r="W170" i="1" s="1"/>
  <c r="X170" i="1" s="1"/>
  <c r="G96" i="1" s="1"/>
  <c r="Y169" i="1"/>
  <c r="Z169" i="1" s="1"/>
  <c r="AA169" i="1" s="1"/>
  <c r="AB169" i="1" s="1"/>
  <c r="AC169" i="1" s="1"/>
  <c r="H95" i="1" s="1"/>
  <c r="Y167" i="1" l="1"/>
  <c r="Z167" i="1" s="1"/>
  <c r="AA167" i="1" s="1"/>
  <c r="AB167" i="1" s="1"/>
  <c r="AC167" i="1" s="1"/>
  <c r="H93" i="1" s="1"/>
  <c r="AI168" i="1"/>
  <c r="AJ168" i="1" s="1"/>
  <c r="AK168" i="1" s="1"/>
  <c r="AL168" i="1" s="1"/>
  <c r="AM168" i="1" s="1"/>
  <c r="AN168" i="1" s="1"/>
  <c r="AO168" i="1" s="1"/>
  <c r="AP168" i="1" s="1"/>
  <c r="AQ168" i="1" s="1"/>
  <c r="AR168" i="1" s="1"/>
  <c r="AS168" i="1" s="1"/>
  <c r="AT168" i="1" s="1"/>
  <c r="AU168" i="1" s="1"/>
  <c r="AV168" i="1" s="1"/>
  <c r="AW168" i="1" s="1"/>
  <c r="AX168" i="1" s="1"/>
  <c r="AY168" i="1" s="1"/>
  <c r="AZ168" i="1" s="1"/>
  <c r="BA168" i="1" s="1"/>
  <c r="BB168" i="1" s="1"/>
  <c r="AI172" i="1"/>
  <c r="AJ172" i="1" s="1"/>
  <c r="AK172" i="1" s="1"/>
  <c r="AL172" i="1" s="1"/>
  <c r="AM172" i="1" s="1"/>
  <c r="AN172" i="1" s="1"/>
  <c r="AO172" i="1" s="1"/>
  <c r="AP172" i="1" s="1"/>
  <c r="AQ172" i="1" s="1"/>
  <c r="AR172" i="1" s="1"/>
  <c r="AS172" i="1" s="1"/>
  <c r="AT172" i="1" s="1"/>
  <c r="AU172" i="1" s="1"/>
  <c r="AV172" i="1" s="1"/>
  <c r="AW172" i="1" s="1"/>
  <c r="AX172" i="1" s="1"/>
  <c r="AY172" i="1" s="1"/>
  <c r="AZ172" i="1" s="1"/>
  <c r="BA172" i="1" s="1"/>
  <c r="BB172" i="1" s="1"/>
  <c r="I98" i="1"/>
  <c r="AD171" i="1"/>
  <c r="AE171" i="1" s="1"/>
  <c r="AF171" i="1" s="1"/>
  <c r="AG171" i="1" s="1"/>
  <c r="AH171" i="1" s="1"/>
  <c r="H97" i="1"/>
  <c r="G70" i="1"/>
  <c r="F70" i="1"/>
  <c r="Y170" i="1"/>
  <c r="Z170" i="1" s="1"/>
  <c r="AA170" i="1" s="1"/>
  <c r="AB170" i="1" s="1"/>
  <c r="AC170" i="1" s="1"/>
  <c r="H96" i="1" s="1"/>
  <c r="AD169" i="1"/>
  <c r="AE169" i="1" s="1"/>
  <c r="AF169" i="1" s="1"/>
  <c r="AG169" i="1" s="1"/>
  <c r="AH169" i="1" s="1"/>
  <c r="I95" i="1" s="1"/>
  <c r="Q70" i="1"/>
  <c r="Q71" i="1" s="1"/>
  <c r="O78" i="1"/>
  <c r="O79" i="1"/>
  <c r="H79" i="1" s="1"/>
  <c r="K80" i="1"/>
  <c r="C40" i="1" s="1"/>
  <c r="F80" i="1" s="1"/>
  <c r="K81" i="1"/>
  <c r="M81" i="1" s="1"/>
  <c r="H81" i="1" s="1"/>
  <c r="AD167" i="1" l="1"/>
  <c r="AE167" i="1" s="1"/>
  <c r="AF167" i="1" s="1"/>
  <c r="AG167" i="1" s="1"/>
  <c r="AH167" i="1" s="1"/>
  <c r="I93" i="1" s="1"/>
  <c r="AI171" i="1"/>
  <c r="AJ171" i="1" s="1"/>
  <c r="AK171" i="1" s="1"/>
  <c r="AL171" i="1" s="1"/>
  <c r="AM171" i="1" s="1"/>
  <c r="AN171" i="1" s="1"/>
  <c r="AO171" i="1" s="1"/>
  <c r="AP171" i="1" s="1"/>
  <c r="AQ171" i="1" s="1"/>
  <c r="AR171" i="1" s="1"/>
  <c r="AS171" i="1" s="1"/>
  <c r="AT171" i="1" s="1"/>
  <c r="AU171" i="1" s="1"/>
  <c r="AV171" i="1" s="1"/>
  <c r="AW171" i="1" s="1"/>
  <c r="AX171" i="1" s="1"/>
  <c r="AY171" i="1" s="1"/>
  <c r="AZ171" i="1" s="1"/>
  <c r="BA171" i="1" s="1"/>
  <c r="BB171" i="1" s="1"/>
  <c r="I97" i="1"/>
  <c r="K102" i="1"/>
  <c r="K100" i="1"/>
  <c r="K99" i="1"/>
  <c r="H78" i="1"/>
  <c r="E173" i="1" s="1"/>
  <c r="C99" i="1" s="1"/>
  <c r="L80" i="1"/>
  <c r="M80" i="1" s="1"/>
  <c r="H80" i="1" s="1"/>
  <c r="AI169" i="1"/>
  <c r="AJ169" i="1" s="1"/>
  <c r="AK169" i="1" s="1"/>
  <c r="AL169" i="1" s="1"/>
  <c r="AM169" i="1" s="1"/>
  <c r="AD170" i="1"/>
  <c r="AE170" i="1" s="1"/>
  <c r="AF170" i="1" s="1"/>
  <c r="AG170" i="1" s="1"/>
  <c r="AH170" i="1" s="1"/>
  <c r="I96" i="1" s="1"/>
  <c r="E174" i="1"/>
  <c r="C100" i="1" s="1"/>
  <c r="H71" i="1"/>
  <c r="AI167" i="1" l="1"/>
  <c r="AJ167" i="1" s="1"/>
  <c r="AK167" i="1" s="1"/>
  <c r="AL167" i="1" s="1"/>
  <c r="AM167" i="1" s="1"/>
  <c r="AN167" i="1" s="1"/>
  <c r="AO167" i="1" s="1"/>
  <c r="AP167" i="1" s="1"/>
  <c r="AQ167" i="1" s="1"/>
  <c r="AR167" i="1" s="1"/>
  <c r="AS167" i="1" s="1"/>
  <c r="AT167" i="1" s="1"/>
  <c r="AU167" i="1" s="1"/>
  <c r="AV167" i="1" s="1"/>
  <c r="AW167" i="1" s="1"/>
  <c r="AX167" i="1" s="1"/>
  <c r="AY167" i="1" s="1"/>
  <c r="AZ167" i="1" s="1"/>
  <c r="BA167" i="1" s="1"/>
  <c r="BB167" i="1" s="1"/>
  <c r="K101" i="1"/>
  <c r="K91" i="1"/>
  <c r="H70" i="1"/>
  <c r="E165" i="1" s="1"/>
  <c r="K92" i="1"/>
  <c r="E166" i="1"/>
  <c r="C92" i="1" s="1"/>
  <c r="D40" i="1"/>
  <c r="G80" i="1" s="1"/>
  <c r="E175" i="1" s="1"/>
  <c r="F174" i="1"/>
  <c r="G174" i="1" s="1"/>
  <c r="H174" i="1" s="1"/>
  <c r="I174" i="1" s="1"/>
  <c r="D100" i="1" s="1"/>
  <c r="AN169" i="1"/>
  <c r="AO169" i="1" s="1"/>
  <c r="AP169" i="1" s="1"/>
  <c r="AQ169" i="1" s="1"/>
  <c r="AR169" i="1" s="1"/>
  <c r="F173" i="1"/>
  <c r="G173" i="1" s="1"/>
  <c r="H173" i="1" s="1"/>
  <c r="I173" i="1" s="1"/>
  <c r="D99" i="1" s="1"/>
  <c r="AI170" i="1"/>
  <c r="AJ170" i="1" s="1"/>
  <c r="AK170" i="1" s="1"/>
  <c r="AL170" i="1" s="1"/>
  <c r="AM170" i="1" s="1"/>
  <c r="E176" i="1"/>
  <c r="C102" i="1" s="1"/>
  <c r="F175" i="1" l="1"/>
  <c r="G175" i="1" s="1"/>
  <c r="H175" i="1" s="1"/>
  <c r="I175" i="1" s="1"/>
  <c r="D101" i="1" s="1"/>
  <c r="C101" i="1"/>
  <c r="F166" i="1"/>
  <c r="G166" i="1" s="1"/>
  <c r="H166" i="1" s="1"/>
  <c r="I166" i="1" s="1"/>
  <c r="D92" i="1" s="1"/>
  <c r="J174" i="1"/>
  <c r="K174" i="1" s="1"/>
  <c r="L174" i="1" s="1"/>
  <c r="M174" i="1" s="1"/>
  <c r="N174" i="1" s="1"/>
  <c r="E100" i="1" s="1"/>
  <c r="F176" i="1"/>
  <c r="G176" i="1" s="1"/>
  <c r="H176" i="1" s="1"/>
  <c r="I176" i="1" s="1"/>
  <c r="D102" i="1" s="1"/>
  <c r="AN170" i="1"/>
  <c r="AO170" i="1" s="1"/>
  <c r="AP170" i="1" s="1"/>
  <c r="AQ170" i="1" s="1"/>
  <c r="AR170" i="1" s="1"/>
  <c r="AS169" i="1"/>
  <c r="AT169" i="1" s="1"/>
  <c r="AU169" i="1" s="1"/>
  <c r="AV169" i="1" s="1"/>
  <c r="AW169" i="1" s="1"/>
  <c r="J173" i="1"/>
  <c r="K173" i="1" s="1"/>
  <c r="L173" i="1" s="1"/>
  <c r="M173" i="1" s="1"/>
  <c r="N173" i="1" s="1"/>
  <c r="E99" i="1" s="1"/>
  <c r="F165" i="1"/>
  <c r="G165" i="1" s="1"/>
  <c r="H165" i="1" s="1"/>
  <c r="I165" i="1" s="1"/>
  <c r="C91" i="1"/>
  <c r="J175" i="1" l="1"/>
  <c r="K175" i="1" s="1"/>
  <c r="L175" i="1" s="1"/>
  <c r="M175" i="1" s="1"/>
  <c r="N175" i="1" s="1"/>
  <c r="E101" i="1" s="1"/>
  <c r="O174" i="1"/>
  <c r="P174" i="1" s="1"/>
  <c r="Q174" i="1" s="1"/>
  <c r="R174" i="1" s="1"/>
  <c r="S174" i="1" s="1"/>
  <c r="F100" i="1" s="1"/>
  <c r="J176" i="1"/>
  <c r="K176" i="1" s="1"/>
  <c r="L176" i="1" s="1"/>
  <c r="M176" i="1" s="1"/>
  <c r="N176" i="1" s="1"/>
  <c r="E102" i="1" s="1"/>
  <c r="J166" i="1"/>
  <c r="K166" i="1" s="1"/>
  <c r="L166" i="1" s="1"/>
  <c r="M166" i="1" s="1"/>
  <c r="N166" i="1" s="1"/>
  <c r="E92" i="1" s="1"/>
  <c r="AS170" i="1"/>
  <c r="AT170" i="1" s="1"/>
  <c r="AU170" i="1" s="1"/>
  <c r="AV170" i="1" s="1"/>
  <c r="AW170" i="1" s="1"/>
  <c r="AX169" i="1"/>
  <c r="AY169" i="1" s="1"/>
  <c r="AZ169" i="1" s="1"/>
  <c r="BA169" i="1" s="1"/>
  <c r="BB169" i="1" s="1"/>
  <c r="O173" i="1"/>
  <c r="P173" i="1" s="1"/>
  <c r="Q173" i="1" s="1"/>
  <c r="R173" i="1" s="1"/>
  <c r="S173" i="1" s="1"/>
  <c r="F99" i="1" s="1"/>
  <c r="J165" i="1"/>
  <c r="K165" i="1" s="1"/>
  <c r="L165" i="1" s="1"/>
  <c r="M165" i="1" s="1"/>
  <c r="N165" i="1" s="1"/>
  <c r="D91" i="1"/>
  <c r="O175" i="1" l="1"/>
  <c r="P175" i="1" s="1"/>
  <c r="Q175" i="1" s="1"/>
  <c r="R175" i="1" s="1"/>
  <c r="S175" i="1" s="1"/>
  <c r="F101" i="1" s="1"/>
  <c r="O176" i="1"/>
  <c r="P176" i="1" s="1"/>
  <c r="Q176" i="1" s="1"/>
  <c r="R176" i="1" s="1"/>
  <c r="S176" i="1" s="1"/>
  <c r="F102" i="1" s="1"/>
  <c r="O166" i="1"/>
  <c r="P166" i="1" s="1"/>
  <c r="Q166" i="1" s="1"/>
  <c r="R166" i="1" s="1"/>
  <c r="S166" i="1" s="1"/>
  <c r="F92" i="1" s="1"/>
  <c r="T174" i="1"/>
  <c r="U174" i="1" s="1"/>
  <c r="V174" i="1" s="1"/>
  <c r="W174" i="1" s="1"/>
  <c r="X174" i="1" s="1"/>
  <c r="G100" i="1" s="1"/>
  <c r="AX170" i="1"/>
  <c r="AY170" i="1" s="1"/>
  <c r="AZ170" i="1" s="1"/>
  <c r="BA170" i="1" s="1"/>
  <c r="BB170" i="1" s="1"/>
  <c r="T173" i="1"/>
  <c r="U173" i="1" s="1"/>
  <c r="V173" i="1" s="1"/>
  <c r="W173" i="1" s="1"/>
  <c r="X173" i="1" s="1"/>
  <c r="G99" i="1" s="1"/>
  <c r="O165" i="1"/>
  <c r="P165" i="1" s="1"/>
  <c r="Q165" i="1" s="1"/>
  <c r="R165" i="1" s="1"/>
  <c r="S165" i="1" s="1"/>
  <c r="E91" i="1"/>
  <c r="T175" i="1" l="1"/>
  <c r="U175" i="1" s="1"/>
  <c r="V175" i="1" s="1"/>
  <c r="W175" i="1" s="1"/>
  <c r="X175" i="1" s="1"/>
  <c r="G101" i="1" s="1"/>
  <c r="T166" i="1"/>
  <c r="U166" i="1" s="1"/>
  <c r="V166" i="1" s="1"/>
  <c r="W166" i="1" s="1"/>
  <c r="X166" i="1" s="1"/>
  <c r="G92" i="1" s="1"/>
  <c r="Y174" i="1"/>
  <c r="Z174" i="1" s="1"/>
  <c r="AA174" i="1" s="1"/>
  <c r="AB174" i="1" s="1"/>
  <c r="AC174" i="1" s="1"/>
  <c r="H100" i="1" s="1"/>
  <c r="T176" i="1"/>
  <c r="U176" i="1" s="1"/>
  <c r="V176" i="1" s="1"/>
  <c r="W176" i="1" s="1"/>
  <c r="X176" i="1" s="1"/>
  <c r="G102" i="1" s="1"/>
  <c r="T165" i="1"/>
  <c r="U165" i="1" s="1"/>
  <c r="V165" i="1" s="1"/>
  <c r="W165" i="1" s="1"/>
  <c r="X165" i="1" s="1"/>
  <c r="F91" i="1"/>
  <c r="Y173" i="1"/>
  <c r="Z173" i="1" s="1"/>
  <c r="AA173" i="1" s="1"/>
  <c r="AB173" i="1" s="1"/>
  <c r="AC173" i="1" s="1"/>
  <c r="H99" i="1" s="1"/>
  <c r="Y175" i="1" l="1"/>
  <c r="Z175" i="1" s="1"/>
  <c r="AA175" i="1" s="1"/>
  <c r="AB175" i="1" s="1"/>
  <c r="AC175" i="1" s="1"/>
  <c r="H101" i="1" s="1"/>
  <c r="Y166" i="1"/>
  <c r="Z166" i="1" s="1"/>
  <c r="AA166" i="1" s="1"/>
  <c r="AB166" i="1" s="1"/>
  <c r="AC166" i="1" s="1"/>
  <c r="H92" i="1" s="1"/>
  <c r="Y176" i="1"/>
  <c r="Z176" i="1" s="1"/>
  <c r="AA176" i="1" s="1"/>
  <c r="AB176" i="1" s="1"/>
  <c r="AC176" i="1" s="1"/>
  <c r="H102" i="1" s="1"/>
  <c r="AD174" i="1"/>
  <c r="AE174" i="1" s="1"/>
  <c r="AF174" i="1" s="1"/>
  <c r="AG174" i="1" s="1"/>
  <c r="AH174" i="1" s="1"/>
  <c r="I100" i="1" s="1"/>
  <c r="AD173" i="1"/>
  <c r="AE173" i="1" s="1"/>
  <c r="AF173" i="1" s="1"/>
  <c r="AG173" i="1" s="1"/>
  <c r="AH173" i="1" s="1"/>
  <c r="I99" i="1" s="1"/>
  <c r="Y165" i="1"/>
  <c r="Z165" i="1" s="1"/>
  <c r="AA165" i="1" s="1"/>
  <c r="AB165" i="1" s="1"/>
  <c r="AC165" i="1" s="1"/>
  <c r="G91" i="1"/>
  <c r="AD175" i="1" l="1"/>
  <c r="AE175" i="1" s="1"/>
  <c r="AF175" i="1" s="1"/>
  <c r="AG175" i="1" s="1"/>
  <c r="AH175" i="1" s="1"/>
  <c r="I101" i="1" s="1"/>
  <c r="AD176" i="1"/>
  <c r="AE176" i="1" s="1"/>
  <c r="AF176" i="1" s="1"/>
  <c r="AG176" i="1" s="1"/>
  <c r="AH176" i="1" s="1"/>
  <c r="I102" i="1" s="1"/>
  <c r="AI174" i="1"/>
  <c r="AJ174" i="1" s="1"/>
  <c r="AK174" i="1" s="1"/>
  <c r="AL174" i="1" s="1"/>
  <c r="AM174" i="1" s="1"/>
  <c r="AD166" i="1"/>
  <c r="AE166" i="1" s="1"/>
  <c r="AF166" i="1" s="1"/>
  <c r="AG166" i="1" s="1"/>
  <c r="AH166" i="1" s="1"/>
  <c r="I92" i="1" s="1"/>
  <c r="AD165" i="1"/>
  <c r="AE165" i="1" s="1"/>
  <c r="AF165" i="1" s="1"/>
  <c r="AG165" i="1" s="1"/>
  <c r="AH165" i="1" s="1"/>
  <c r="H91" i="1"/>
  <c r="AI173" i="1"/>
  <c r="AJ173" i="1" s="1"/>
  <c r="AK173" i="1" s="1"/>
  <c r="AL173" i="1" s="1"/>
  <c r="AM173" i="1" s="1"/>
  <c r="AI175" i="1" l="1"/>
  <c r="AJ175" i="1" s="1"/>
  <c r="AK175" i="1" s="1"/>
  <c r="AL175" i="1" s="1"/>
  <c r="AM175" i="1" s="1"/>
  <c r="AN175" i="1" s="1"/>
  <c r="AO175" i="1" s="1"/>
  <c r="AP175" i="1" s="1"/>
  <c r="AQ175" i="1" s="1"/>
  <c r="AR175" i="1" s="1"/>
  <c r="AN174" i="1"/>
  <c r="AO174" i="1" s="1"/>
  <c r="AP174" i="1" s="1"/>
  <c r="AQ174" i="1" s="1"/>
  <c r="AR174" i="1" s="1"/>
  <c r="AI166" i="1"/>
  <c r="AJ166" i="1" s="1"/>
  <c r="AK166" i="1" s="1"/>
  <c r="AL166" i="1" s="1"/>
  <c r="AM166" i="1" s="1"/>
  <c r="AI176" i="1"/>
  <c r="AJ176" i="1" s="1"/>
  <c r="AK176" i="1" s="1"/>
  <c r="AL176" i="1" s="1"/>
  <c r="AM176" i="1" s="1"/>
  <c r="AI165" i="1"/>
  <c r="AJ165" i="1" s="1"/>
  <c r="AK165" i="1" s="1"/>
  <c r="AL165" i="1" s="1"/>
  <c r="AM165" i="1" s="1"/>
  <c r="I91" i="1"/>
  <c r="AN173" i="1"/>
  <c r="AO173" i="1" s="1"/>
  <c r="AP173" i="1" s="1"/>
  <c r="AQ173" i="1" s="1"/>
  <c r="AR173" i="1" s="1"/>
  <c r="AN176" i="1" l="1"/>
  <c r="AO176" i="1" s="1"/>
  <c r="AP176" i="1" s="1"/>
  <c r="AQ176" i="1" s="1"/>
  <c r="AR176" i="1" s="1"/>
  <c r="AN166" i="1"/>
  <c r="AO166" i="1" s="1"/>
  <c r="AP166" i="1" s="1"/>
  <c r="AQ166" i="1" s="1"/>
  <c r="AR166" i="1" s="1"/>
  <c r="AS174" i="1"/>
  <c r="AT174" i="1" s="1"/>
  <c r="AU174" i="1" s="1"/>
  <c r="AV174" i="1" s="1"/>
  <c r="AW174" i="1" s="1"/>
  <c r="AS173" i="1"/>
  <c r="AT173" i="1" s="1"/>
  <c r="AU173" i="1" s="1"/>
  <c r="AV173" i="1" s="1"/>
  <c r="AW173" i="1" s="1"/>
  <c r="AS175" i="1"/>
  <c r="AT175" i="1" s="1"/>
  <c r="AU175" i="1" s="1"/>
  <c r="AV175" i="1" s="1"/>
  <c r="AW175" i="1" s="1"/>
  <c r="AN165" i="1"/>
  <c r="AO165" i="1" s="1"/>
  <c r="AP165" i="1" s="1"/>
  <c r="AQ165" i="1" s="1"/>
  <c r="AR165" i="1" s="1"/>
  <c r="AX174" i="1" l="1"/>
  <c r="AY174" i="1" s="1"/>
  <c r="AZ174" i="1" s="1"/>
  <c r="BA174" i="1" s="1"/>
  <c r="BB174" i="1" s="1"/>
  <c r="AS176" i="1"/>
  <c r="AT176" i="1" s="1"/>
  <c r="AU176" i="1" s="1"/>
  <c r="AV176" i="1" s="1"/>
  <c r="AW176" i="1" s="1"/>
  <c r="AS166" i="1"/>
  <c r="AT166" i="1" s="1"/>
  <c r="AU166" i="1" s="1"/>
  <c r="AV166" i="1" s="1"/>
  <c r="AW166" i="1" s="1"/>
  <c r="AX173" i="1"/>
  <c r="AY173" i="1" s="1"/>
  <c r="AZ173" i="1" s="1"/>
  <c r="BA173" i="1" s="1"/>
  <c r="BB173" i="1" s="1"/>
  <c r="AX175" i="1"/>
  <c r="AY175" i="1" s="1"/>
  <c r="AZ175" i="1" s="1"/>
  <c r="BA175" i="1" s="1"/>
  <c r="BB175" i="1" s="1"/>
  <c r="AS165" i="1"/>
  <c r="AT165" i="1" s="1"/>
  <c r="AU165" i="1" s="1"/>
  <c r="AV165" i="1" s="1"/>
  <c r="AW165" i="1" s="1"/>
  <c r="AX166" i="1" l="1"/>
  <c r="AY166" i="1" s="1"/>
  <c r="AZ166" i="1" s="1"/>
  <c r="BA166" i="1" s="1"/>
  <c r="BB166" i="1" s="1"/>
  <c r="AX176" i="1"/>
  <c r="AY176" i="1" s="1"/>
  <c r="AZ176" i="1" s="1"/>
  <c r="BA176" i="1" s="1"/>
  <c r="BB176" i="1" s="1"/>
  <c r="AX165" i="1"/>
  <c r="AY165" i="1" s="1"/>
  <c r="AZ165" i="1" s="1"/>
  <c r="BA165" i="1" s="1"/>
  <c r="BB165" i="1" s="1"/>
</calcChain>
</file>

<file path=xl/sharedStrings.xml><?xml version="1.0" encoding="utf-8"?>
<sst xmlns="http://schemas.openxmlformats.org/spreadsheetml/2006/main" count="145" uniqueCount="116">
  <si>
    <t>kWh</t>
  </si>
  <si>
    <t>Produkcja z 1 kWp</t>
  </si>
  <si>
    <t>Gaz</t>
  </si>
  <si>
    <t>Ile litrów na osobę w ciągu doby</t>
  </si>
  <si>
    <t>Temperatura cwu</t>
  </si>
  <si>
    <t>Temperatura wody zasilającej</t>
  </si>
  <si>
    <t>Ogrzewanie domu</t>
  </si>
  <si>
    <t>Przygotowanie c.w.u</t>
  </si>
  <si>
    <t>Fotowoltaika</t>
  </si>
  <si>
    <t>Tak</t>
  </si>
  <si>
    <t>Nie</t>
  </si>
  <si>
    <t>Podgrzewacz z zasobnikiem</t>
  </si>
  <si>
    <t xml:space="preserve">kWh </t>
  </si>
  <si>
    <t>Informacje ogólne</t>
  </si>
  <si>
    <t>Liczba mieszkańców</t>
  </si>
  <si>
    <t>Cena ekogroszku/pelletu</t>
  </si>
  <si>
    <t>za tonę</t>
  </si>
  <si>
    <t>PLN</t>
  </si>
  <si>
    <t>PLN za kWh</t>
  </si>
  <si>
    <t>GAZ</t>
  </si>
  <si>
    <t>ENERGIA ELEKTRYCZNA</t>
  </si>
  <si>
    <t>EKOGROSZEK / PELLET</t>
  </si>
  <si>
    <t>Sugerowana instalacja 
fotowoltaiczna</t>
  </si>
  <si>
    <t>Zużycie pelletu 
lub ekogroszku 
(kg)</t>
  </si>
  <si>
    <t>Koszty instalacji
 co + cwu</t>
  </si>
  <si>
    <t>Roczne zapotrzebowanie na ciepło 
do ogrzania budynku (Qco)</t>
  </si>
  <si>
    <t>Zapotrzebowanie 
na przygotowanie c.w.u (Qcwu)</t>
  </si>
  <si>
    <t>Zapotrzebowanie na ciepło</t>
  </si>
  <si>
    <t>Zapotrzebowanie na ciepłą wodę użytkową</t>
  </si>
  <si>
    <t>Zapotrzebowanie na energię elektryczną</t>
  </si>
  <si>
    <t>Zapotrzebowanie domu na ciepło</t>
  </si>
  <si>
    <t>kWh/m2</t>
  </si>
  <si>
    <t>Sprawność podgrzewania ciepłej wody</t>
  </si>
  <si>
    <t>Powierzchnia ogrzewana budynku</t>
  </si>
  <si>
    <t>Średnie temperatury w danej lokalizacji:</t>
  </si>
  <si>
    <t>( https://meteomodel.pl/dane/srednie-miesieczne/ )</t>
  </si>
  <si>
    <t>I</t>
  </si>
  <si>
    <t>II</t>
  </si>
  <si>
    <t>III</t>
  </si>
  <si>
    <t>IV</t>
  </si>
  <si>
    <t>V</t>
  </si>
  <si>
    <t>VI</t>
  </si>
  <si>
    <t>VII</t>
  </si>
  <si>
    <t>IX</t>
  </si>
  <si>
    <t>XI</t>
  </si>
  <si>
    <t>Temp zewnętrzna</t>
  </si>
  <si>
    <t>Liczba stopniodni</t>
  </si>
  <si>
    <t>Opłaty zmienne (cena gazu + przesył)</t>
  </si>
  <si>
    <t>Opłaty stałe (opłata abonentowa, opłata za przesył)</t>
  </si>
  <si>
    <t>PLN miesięcznie</t>
  </si>
  <si>
    <t>I taryfa: opłaty zmienne (koszt energii, opłata dystrybucyjna)</t>
  </si>
  <si>
    <t>I taryfa: opłaty stałe (opłata abonentowa, sieciowa)</t>
  </si>
  <si>
    <t>II taryfa: opłaty zmienne (koszt energii, opłata dystrybucyjna)</t>
  </si>
  <si>
    <t>II taryfa: opłaty stałe (opłata abonentowa, sieciowa)</t>
  </si>
  <si>
    <t>Zużycie gazu
 (kWh)</t>
  </si>
  <si>
    <t>Fotowoltaika 
(tak/nie)</t>
  </si>
  <si>
    <t>Roczny koszt 
energii elektrycznej
(PLN)</t>
  </si>
  <si>
    <t>Roczny koszt gazu
(PLN)</t>
  </si>
  <si>
    <t>Roczny koszt 
pelletu/ekogroszku
(PLN)</t>
  </si>
  <si>
    <t xml:space="preserve">kWh rocznie </t>
  </si>
  <si>
    <t>Możliwości ogrzania domu oraz przygotowanie ciepłej wody użytkowej</t>
  </si>
  <si>
    <t>Całkowite koszty wszystkich instalacji i eksploatacji x lat po budowie</t>
  </si>
  <si>
    <t>Skrócona symulacja - co 5 lat</t>
  </si>
  <si>
    <t>Sposób ogrzania domu oraz przygotowania c.w.u</t>
  </si>
  <si>
    <t>Koszt rozwiązania 
(materiał + robocizna)</t>
  </si>
  <si>
    <t>Szczególnie zwracam uwagę na koszty konkretnych rozwiązań: podane kwoty nie odzwierciedlają prawdziwych cen, a służą tylko do demonstracji działania arkusza. Każdy na własną rękę musi poznać koszt zastosowania danego rozwiązania w swoim domu.</t>
  </si>
  <si>
    <t>Współczynnik autokonsumpcji</t>
  </si>
  <si>
    <t>Roczne koszty ogrzewania i c.w.u.</t>
  </si>
  <si>
    <t>Koszt instalacji
 fotowoltaicznej, 
(PLN)</t>
  </si>
  <si>
    <t>Zapotrzebowanie na ciepło i energię</t>
  </si>
  <si>
    <t>Pompa gruntowa + ogrzewanie podłogowe</t>
  </si>
  <si>
    <t>Pompa gruntowa + grzejniki</t>
  </si>
  <si>
    <t>Pompa ciepła powietrze–woda + grzejniki</t>
  </si>
  <si>
    <t>Pompa ciepła do c.w.u.</t>
  </si>
  <si>
    <t>ETS2</t>
  </si>
  <si>
    <t>emisyjność gazu: 0,202 kg CO₂ / kWh</t>
  </si>
  <si>
    <t>emisja [kg]</t>
  </si>
  <si>
    <t>50 EUR / TONA</t>
  </si>
  <si>
    <t>Jaki wybrać rodzaj ogrzewania?</t>
  </si>
  <si>
    <t>Obejrzyj film:</t>
  </si>
  <si>
    <t>https://www.youtube.com/watch?v=VLjU-4XRBBU</t>
  </si>
  <si>
    <t>Sprawność całego układu  [%]</t>
  </si>
  <si>
    <t>Rodzaj pompy</t>
  </si>
  <si>
    <t>Przykładowy SCOP</t>
  </si>
  <si>
    <t>Koszt termomodernizacji</t>
  </si>
  <si>
    <t>Oszczędność energii do ogrzewania</t>
  </si>
  <si>
    <t>Podane w arkuszu dane są przykładowe.</t>
  </si>
  <si>
    <t>Roczne zużycie (bez ogrzewania oraz c.w.u.)</t>
  </si>
  <si>
    <t>Średnia stawka sprzedaży 1 kWh energii czynnej</t>
  </si>
  <si>
    <t>Koszt mediów (brutto):</t>
  </si>
  <si>
    <t>Zużycie energii elektrycznej po uwzględnieniu autokonsumpcji (dotyczy fotowoltaiki)
(kWh)</t>
  </si>
  <si>
    <t>Całkowite zużycie energii elektrycznej (nie uwzględnia instalacji fotowoltaicznej)
(kWh)</t>
  </si>
  <si>
    <t>Opcjonalne: Inwestycja w termomodernizację</t>
  </si>
  <si>
    <t>Można ocenić zasadność termomodernizacji na podstawie obliczonego spadku zapotrzebowania na energię do ogrzewania.</t>
  </si>
  <si>
    <t>Pełna symulacja - dane rok po roku</t>
  </si>
  <si>
    <t>Pompa ciepła powietrze–woda + podłogówka</t>
  </si>
  <si>
    <t>Koszt wykonania instalacji o mocy 8 kWp</t>
  </si>
  <si>
    <t>SCOP (wybierz odpowiednią wartość z tabelki po prawej)</t>
  </si>
  <si>
    <t>Sprawność / COP</t>
  </si>
  <si>
    <r>
      <rPr>
        <b/>
        <sz val="14"/>
        <color theme="1"/>
        <rFont val="Czcionka tekstu podstawowego"/>
        <charset val="238"/>
      </rPr>
      <t xml:space="preserve">Uwaga: </t>
    </r>
    <r>
      <rPr>
        <sz val="14"/>
        <color theme="1"/>
        <rFont val="Czcionka tekstu podstawowego"/>
        <family val="2"/>
        <charset val="238"/>
      </rPr>
      <t>W arkuszu wpisano przykładowe koszty wykonania, które należy zaktualizować we własnym zakresie. 
Koszt danego rozwiązania powinien obejmować wszystkie elementy niezbędne do jego realizacji. Porównując pompę ciepła z kotłem gazowym, należy uwzględnić m.in. koszt wykonania przyłącza gazowego. Zestawiając ogrzewanie gazowe z elektrycznym, trzeba doliczyć koszt wykonania instalacji ogrzewania podłogowego itd.</t>
    </r>
  </si>
  <si>
    <t>Całkowite roczne koszty eksploatacji
w pierwszym roku wraz z kosztem przeglądów</t>
  </si>
  <si>
    <t>GAZ ZIEMNY</t>
  </si>
  <si>
    <t>GAZ PŁYNNY</t>
  </si>
  <si>
    <t>Cena za litr</t>
  </si>
  <si>
    <t>zł za litr</t>
  </si>
  <si>
    <t>Kocioł gazowy z zasobnikiem - gaz ziemny</t>
  </si>
  <si>
    <t>Kocioł gazowy z zasobnikiem - gaz płynny</t>
  </si>
  <si>
    <t>Gaz ziemny</t>
  </si>
  <si>
    <t>Gaz płynny</t>
  </si>
  <si>
    <t xml:space="preserve">Piec na ekogroszek lub pellet </t>
  </si>
  <si>
    <t>Pompa ciepła powietrze-woda</t>
  </si>
  <si>
    <t>Gruntowa pompa ciepła</t>
  </si>
  <si>
    <t>Ogrzewanie elektryczne ( II taryfa)</t>
  </si>
  <si>
    <t>Cena za 1 kWh po uwzględnieniu sprawności</t>
  </si>
  <si>
    <r>
      <t xml:space="preserve">Uwaga: Jeżeli wpiszesz koszt wykonania instalacji o mocy 8 kWp, wyceny instalacji o mniejszej i większej mocy zostaną automatycznie przeskalowane.  
Możesz również wprowadzić dokładny koszt instalacji dla konkretnej mocy  - wtedy arkusz nie będzie stosował przelicznika.
Uwaga 2. </t>
    </r>
    <r>
      <rPr>
        <sz val="14"/>
        <color rgb="FFFF0000"/>
        <rFont val="Czcionka tekstu podstawowego"/>
        <charset val="238"/>
      </rPr>
      <t>Instalacja o mocy powyżej 12 kWp prawdopodobnie oznacza, że dane źródło ogrzewania generuje zbyt dużo energii elektrycznej i jest nieopłacalne.</t>
    </r>
  </si>
  <si>
    <t>Koszt rocznych przeglądów / ETS2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</si>
</sst>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\ [$zł-415]_-;\-* #,##0.00\ [$zł-415]_-;_-* &quot;-&quot;??\ [$zł-415]_-;_-@_-"/>
    <numFmt numFmtId="166" formatCode="#,##0.00\ &quot;zł&quot;"/>
    <numFmt numFmtId="167" formatCode="0.000"/>
  </numFmts>
  <fonts count="31">
    <font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u/>
      <sz val="9.35"/>
      <color theme="10"/>
      <name val="Czcionka tekstu podstawowego"/>
      <family val="2"/>
      <charset val="238"/>
    </font>
    <font>
      <sz val="14"/>
      <color theme="1"/>
      <name val="Czcionka tekstu podstawowego"/>
      <family val="2"/>
      <charset val="238"/>
    </font>
    <font>
      <u/>
      <sz val="14"/>
      <color theme="10"/>
      <name val="Czcionka tekstu podstawowego"/>
      <family val="2"/>
      <charset val="238"/>
    </font>
    <font>
      <b/>
      <sz val="14"/>
      <color theme="1"/>
      <name val="Czcionka tekstu podstawowego"/>
      <family val="2"/>
      <charset val="238"/>
    </font>
    <font>
      <b/>
      <i/>
      <sz val="14"/>
      <color theme="1"/>
      <name val="Czcionka tekstu podstawowego"/>
      <family val="2"/>
      <charset val="238"/>
    </font>
    <font>
      <i/>
      <sz val="14"/>
      <color rgb="FF7F7F7F"/>
      <name val="Czcionka tekstu podstawowego"/>
      <family val="2"/>
      <charset val="238"/>
    </font>
    <font>
      <b/>
      <i/>
      <sz val="14"/>
      <color rgb="FFFF0000"/>
      <name val="Czcionka tekstu podstawowego"/>
      <family val="2"/>
      <charset val="238"/>
    </font>
    <font>
      <b/>
      <sz val="16"/>
      <color theme="1"/>
      <name val="Czcionka tekstu podstawowego"/>
      <family val="2"/>
      <charset val="238"/>
    </font>
    <font>
      <b/>
      <i/>
      <sz val="16"/>
      <color rgb="FFFF0000"/>
      <name val="Czcionka tekstu podstawowego"/>
      <family val="2"/>
      <charset val="238"/>
    </font>
    <font>
      <b/>
      <sz val="18"/>
      <color theme="1"/>
      <name val="Czcionka tekstu podstawowego"/>
      <family val="2"/>
      <charset val="238"/>
    </font>
    <font>
      <b/>
      <i/>
      <sz val="20"/>
      <color rgb="FFFF0000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b/>
      <sz val="14"/>
      <color theme="4"/>
      <name val="Czcionka tekstu podstawowego"/>
      <family val="2"/>
      <charset val="238"/>
    </font>
    <font>
      <sz val="14"/>
      <color theme="4"/>
      <name val="Czcionka tekstu podstawowego"/>
      <family val="2"/>
      <charset val="238"/>
    </font>
    <font>
      <b/>
      <sz val="14"/>
      <color rgb="FFFF0000"/>
      <name val="Czcionka tekstu podstawowego"/>
      <charset val="238"/>
    </font>
    <font>
      <b/>
      <sz val="14"/>
      <color rgb="FFFF0000"/>
      <name val="Czcionka tekstu podstawowego"/>
      <family val="2"/>
      <charset val="238"/>
    </font>
    <font>
      <sz val="14"/>
      <color rgb="FFFF0000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Czcionka tekstu podstawowego"/>
      <charset val="238"/>
    </font>
    <font>
      <sz val="14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b/>
      <i/>
      <sz val="18"/>
      <color theme="1"/>
      <name val="Czcionka tekstu podstawowego"/>
      <charset val="238"/>
    </font>
    <font>
      <b/>
      <sz val="20"/>
      <color rgb="FFFF0000"/>
      <name val="Czcionka tekstu podstawowego"/>
      <charset val="238"/>
    </font>
    <font>
      <u/>
      <sz val="14"/>
      <color rgb="FFFF0000"/>
      <name val="Czcionka tekstu podstawowego"/>
      <family val="2"/>
      <charset val="238"/>
    </font>
    <font>
      <u/>
      <sz val="16"/>
      <color theme="10"/>
      <name val="Czcionka tekstu podstawowego"/>
      <family val="2"/>
      <charset val="238"/>
    </font>
    <font>
      <b/>
      <sz val="18"/>
      <color theme="1"/>
      <name val="Czcionka tekstu podstawowego"/>
      <charset val="238"/>
    </font>
    <font>
      <sz val="14"/>
      <color rgb="FFFF0000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</cellStyleXfs>
  <cellXfs count="181">
    <xf numFmtId="0" fontId="0" fillId="0" borderId="0" xfId="0"/>
    <xf numFmtId="0" fontId="3" fillId="0" borderId="0" xfId="0" applyFont="1"/>
    <xf numFmtId="164" fontId="3" fillId="0" borderId="0" xfId="0" applyNumberFormat="1" applyFont="1"/>
    <xf numFmtId="2" fontId="3" fillId="0" borderId="0" xfId="0" applyNumberFormat="1" applyFont="1"/>
    <xf numFmtId="0" fontId="4" fillId="0" borderId="0" xfId="2" applyFont="1" applyAlignment="1" applyProtection="1"/>
    <xf numFmtId="0" fontId="5" fillId="0" borderId="1" xfId="0" applyFont="1" applyBorder="1"/>
    <xf numFmtId="0" fontId="5" fillId="0" borderId="6" xfId="0" applyFont="1" applyBorder="1"/>
    <xf numFmtId="0" fontId="5" fillId="0" borderId="2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3" xfId="0" applyFont="1" applyBorder="1"/>
    <xf numFmtId="164" fontId="3" fillId="2" borderId="7" xfId="0" applyNumberFormat="1" applyFont="1" applyFill="1" applyBorder="1"/>
    <xf numFmtId="2" fontId="3" fillId="0" borderId="9" xfId="0" applyNumberFormat="1" applyFont="1" applyBorder="1"/>
    <xf numFmtId="2" fontId="3" fillId="0" borderId="12" xfId="0" applyNumberFormat="1" applyFont="1" applyBorder="1"/>
    <xf numFmtId="0" fontId="3" fillId="2" borderId="7" xfId="0" applyFont="1" applyFill="1" applyBorder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2" borderId="8" xfId="0" applyFont="1" applyFill="1" applyBorder="1"/>
    <xf numFmtId="2" fontId="3" fillId="0" borderId="10" xfId="0" applyNumberFormat="1" applyFont="1" applyBorder="1"/>
    <xf numFmtId="2" fontId="3" fillId="0" borderId="5" xfId="0" applyNumberFormat="1" applyFont="1" applyBorder="1"/>
    <xf numFmtId="2" fontId="3" fillId="0" borderId="13" xfId="0" applyNumberFormat="1" applyFont="1" applyBorder="1"/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wrapText="1"/>
    </xf>
    <xf numFmtId="0" fontId="6" fillId="4" borderId="14" xfId="1" applyFont="1" applyFill="1" applyBorder="1"/>
    <xf numFmtId="0" fontId="6" fillId="4" borderId="15" xfId="1" applyFont="1" applyFill="1" applyBorder="1" applyAlignment="1">
      <alignment horizontal="center" wrapText="1"/>
    </xf>
    <xf numFmtId="0" fontId="6" fillId="4" borderId="16" xfId="1" applyFont="1" applyFill="1" applyBorder="1" applyAlignment="1">
      <alignment horizontal="center" wrapText="1"/>
    </xf>
    <xf numFmtId="0" fontId="6" fillId="4" borderId="17" xfId="1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wrapText="1"/>
    </xf>
    <xf numFmtId="0" fontId="6" fillId="0" borderId="0" xfId="1" applyFont="1" applyAlignment="1">
      <alignment horizontal="center" wrapText="1"/>
    </xf>
    <xf numFmtId="0" fontId="7" fillId="0" borderId="3" xfId="1" applyFont="1" applyBorder="1"/>
    <xf numFmtId="164" fontId="7" fillId="0" borderId="9" xfId="1" applyNumberFormat="1" applyFont="1" applyBorder="1" applyAlignment="1">
      <alignment horizontal="center"/>
    </xf>
    <xf numFmtId="164" fontId="7" fillId="0" borderId="7" xfId="1" applyNumberFormat="1" applyFont="1" applyBorder="1" applyAlignment="1">
      <alignment horizontal="center"/>
    </xf>
    <xf numFmtId="165" fontId="7" fillId="0" borderId="7" xfId="1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5" fontId="3" fillId="0" borderId="0" xfId="0" applyNumberFormat="1" applyFont="1"/>
    <xf numFmtId="0" fontId="7" fillId="0" borderId="0" xfId="1" applyFont="1"/>
    <xf numFmtId="164" fontId="7" fillId="0" borderId="0" xfId="1" applyNumberFormat="1" applyFont="1" applyAlignment="1">
      <alignment horizontal="center"/>
    </xf>
    <xf numFmtId="2" fontId="7" fillId="0" borderId="0" xfId="1" applyNumberFormat="1" applyFont="1"/>
    <xf numFmtId="165" fontId="7" fillId="0" borderId="0" xfId="1" applyNumberFormat="1" applyFont="1" applyAlignment="1">
      <alignment horizontal="center"/>
    </xf>
    <xf numFmtId="165" fontId="7" fillId="0" borderId="0" xfId="1" applyNumberFormat="1" applyFont="1" applyAlignment="1"/>
    <xf numFmtId="0" fontId="7" fillId="0" borderId="4" xfId="1" applyFont="1" applyBorder="1"/>
    <xf numFmtId="164" fontId="7" fillId="0" borderId="10" xfId="1" applyNumberFormat="1" applyFont="1" applyBorder="1" applyAlignment="1">
      <alignment horizontal="center"/>
    </xf>
    <xf numFmtId="165" fontId="7" fillId="0" borderId="8" xfId="1" applyNumberFormat="1" applyFont="1" applyBorder="1" applyAlignment="1">
      <alignment horizontal="center"/>
    </xf>
    <xf numFmtId="164" fontId="8" fillId="0" borderId="0" xfId="1" applyNumberFormat="1" applyFont="1" applyAlignment="1">
      <alignment horizontal="center"/>
    </xf>
    <xf numFmtId="0" fontId="3" fillId="2" borderId="0" xfId="0" applyFont="1" applyFill="1"/>
    <xf numFmtId="164" fontId="3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Alignment="1">
      <alignment horizontal="center"/>
    </xf>
    <xf numFmtId="164" fontId="10" fillId="0" borderId="18" xfId="1" applyNumberFormat="1" applyFont="1" applyBorder="1" applyAlignment="1">
      <alignment horizontal="center"/>
    </xf>
    <xf numFmtId="0" fontId="9" fillId="0" borderId="19" xfId="0" applyFont="1" applyBorder="1"/>
    <xf numFmtId="0" fontId="11" fillId="0" borderId="19" xfId="0" applyFont="1" applyBorder="1"/>
    <xf numFmtId="164" fontId="12" fillId="0" borderId="18" xfId="1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2" fontId="7" fillId="0" borderId="7" xfId="1" applyNumberFormat="1" applyFont="1" applyBorder="1" applyAlignment="1">
      <alignment horizontal="center"/>
    </xf>
    <xf numFmtId="165" fontId="7" fillId="0" borderId="12" xfId="1" applyNumberFormat="1" applyFont="1" applyBorder="1" applyAlignment="1">
      <alignment horizontal="center"/>
    </xf>
    <xf numFmtId="2" fontId="7" fillId="0" borderId="8" xfId="1" applyNumberFormat="1" applyFont="1" applyBorder="1" applyAlignment="1">
      <alignment horizontal="center"/>
    </xf>
    <xf numFmtId="165" fontId="7" fillId="0" borderId="13" xfId="1" applyNumberFormat="1" applyFont="1" applyBorder="1" applyAlignment="1">
      <alignment horizontal="center"/>
    </xf>
    <xf numFmtId="0" fontId="17" fillId="2" borderId="0" xfId="0" applyFont="1" applyFill="1"/>
    <xf numFmtId="164" fontId="18" fillId="2" borderId="0" xfId="0" applyNumberFormat="1" applyFont="1" applyFill="1"/>
    <xf numFmtId="164" fontId="3" fillId="0" borderId="0" xfId="0" applyNumberFormat="1" applyFont="1" applyAlignment="1">
      <alignment vertical="center"/>
    </xf>
    <xf numFmtId="0" fontId="5" fillId="2" borderId="1" xfId="0" applyFont="1" applyFill="1" applyBorder="1"/>
    <xf numFmtId="164" fontId="5" fillId="0" borderId="2" xfId="0" applyNumberFormat="1" applyFont="1" applyBorder="1" applyAlignment="1">
      <alignment horizontal="center"/>
    </xf>
    <xf numFmtId="165" fontId="3" fillId="0" borderId="21" xfId="0" applyNumberFormat="1" applyFont="1" applyBorder="1"/>
    <xf numFmtId="0" fontId="5" fillId="0" borderId="3" xfId="0" applyFont="1" applyBorder="1"/>
    <xf numFmtId="164" fontId="5" fillId="0" borderId="0" xfId="0" applyNumberFormat="1" applyFont="1" applyAlignment="1">
      <alignment horizontal="center"/>
    </xf>
    <xf numFmtId="165" fontId="3" fillId="0" borderId="22" xfId="0" applyNumberFormat="1" applyFont="1" applyBorder="1"/>
    <xf numFmtId="165" fontId="5" fillId="0" borderId="22" xfId="0" applyNumberFormat="1" applyFont="1" applyBorder="1"/>
    <xf numFmtId="0" fontId="5" fillId="0" borderId="4" xfId="0" applyFont="1" applyBorder="1"/>
    <xf numFmtId="0" fontId="5" fillId="0" borderId="5" xfId="0" applyFont="1" applyBorder="1"/>
    <xf numFmtId="0" fontId="3" fillId="0" borderId="5" xfId="0" applyFont="1" applyBorder="1"/>
    <xf numFmtId="165" fontId="5" fillId="0" borderId="23" xfId="0" applyNumberFormat="1" applyFont="1" applyBorder="1"/>
    <xf numFmtId="165" fontId="5" fillId="3" borderId="22" xfId="0" applyNumberFormat="1" applyFont="1" applyFill="1" applyBorder="1" applyAlignment="1">
      <alignment vertical="center"/>
    </xf>
    <xf numFmtId="0" fontId="19" fillId="0" borderId="0" xfId="0" applyFont="1"/>
    <xf numFmtId="1" fontId="3" fillId="0" borderId="0" xfId="0" applyNumberFormat="1" applyFont="1"/>
    <xf numFmtId="2" fontId="3" fillId="0" borderId="0" xfId="0" quotePrefix="1" applyNumberFormat="1" applyFont="1"/>
    <xf numFmtId="0" fontId="20" fillId="5" borderId="0" xfId="0" applyFont="1" applyFill="1"/>
    <xf numFmtId="0" fontId="21" fillId="5" borderId="0" xfId="0" applyFont="1" applyFill="1"/>
    <xf numFmtId="0" fontId="2" fillId="0" borderId="0" xfId="2" applyAlignment="1" applyProtection="1"/>
    <xf numFmtId="0" fontId="3" fillId="0" borderId="0" xfId="0" applyFont="1" applyAlignment="1">
      <alignment wrapText="1"/>
    </xf>
    <xf numFmtId="0" fontId="22" fillId="6" borderId="0" xfId="0" applyFont="1" applyFill="1" applyAlignment="1">
      <alignment horizontal="center" wrapText="1"/>
    </xf>
    <xf numFmtId="0" fontId="22" fillId="6" borderId="0" xfId="0" applyFont="1" applyFill="1" applyAlignment="1">
      <alignment horizontal="center"/>
    </xf>
    <xf numFmtId="0" fontId="23" fillId="0" borderId="0" xfId="0" applyFont="1"/>
    <xf numFmtId="2" fontId="19" fillId="0" borderId="0" xfId="0" applyNumberFormat="1" applyFont="1"/>
    <xf numFmtId="164" fontId="22" fillId="6" borderId="0" xfId="0" applyNumberFormat="1" applyFont="1" applyFill="1" applyAlignment="1">
      <alignment horizontal="center" wrapText="1"/>
    </xf>
    <xf numFmtId="164" fontId="3" fillId="0" borderId="0" xfId="0" applyNumberFormat="1" applyFont="1" applyAlignment="1">
      <alignment vertical="center" wrapText="1"/>
    </xf>
    <xf numFmtId="164" fontId="4" fillId="0" borderId="0" xfId="2" applyNumberFormat="1" applyFont="1" applyAlignment="1" applyProtection="1">
      <alignment horizontal="center" vertical="center" wrapText="1"/>
    </xf>
    <xf numFmtId="9" fontId="3" fillId="0" borderId="0" xfId="3" applyFont="1"/>
    <xf numFmtId="0" fontId="19" fillId="0" borderId="0" xfId="0" applyFont="1" applyAlignment="1">
      <alignment horizontal="center"/>
    </xf>
    <xf numFmtId="2" fontId="22" fillId="6" borderId="0" xfId="0" applyNumberFormat="1" applyFont="1" applyFill="1" applyAlignment="1">
      <alignment horizontal="center" wrapText="1"/>
    </xf>
    <xf numFmtId="0" fontId="26" fillId="0" borderId="0" xfId="0" applyFont="1"/>
    <xf numFmtId="0" fontId="27" fillId="0" borderId="0" xfId="2" applyFont="1" applyAlignment="1" applyProtection="1"/>
    <xf numFmtId="166" fontId="3" fillId="0" borderId="0" xfId="0" applyNumberFormat="1" applyFont="1"/>
    <xf numFmtId="0" fontId="3" fillId="5" borderId="0" xfId="0" applyFont="1" applyFill="1"/>
    <xf numFmtId="0" fontId="3" fillId="5" borderId="0" xfId="0" applyFont="1" applyFill="1" applyAlignment="1">
      <alignment wrapText="1"/>
    </xf>
    <xf numFmtId="164" fontId="3" fillId="5" borderId="0" xfId="0" applyNumberFormat="1" applyFont="1" applyFill="1"/>
    <xf numFmtId="2" fontId="3" fillId="5" borderId="0" xfId="0" applyNumberFormat="1" applyFont="1" applyFill="1"/>
    <xf numFmtId="0" fontId="19" fillId="5" borderId="0" xfId="0" applyFont="1" applyFill="1"/>
    <xf numFmtId="0" fontId="23" fillId="5" borderId="0" xfId="0" applyFont="1" applyFill="1"/>
    <xf numFmtId="0" fontId="22" fillId="6" borderId="0" xfId="0" applyFont="1" applyFill="1" applyAlignment="1">
      <alignment horizontal="left"/>
    </xf>
    <xf numFmtId="0" fontId="19" fillId="7" borderId="25" xfId="0" applyFont="1" applyFill="1" applyBorder="1"/>
    <xf numFmtId="0" fontId="3" fillId="7" borderId="26" xfId="0" applyFont="1" applyFill="1" applyBorder="1" applyAlignment="1">
      <alignment wrapText="1"/>
    </xf>
    <xf numFmtId="0" fontId="3" fillId="7" borderId="26" xfId="0" applyFont="1" applyFill="1" applyBorder="1"/>
    <xf numFmtId="0" fontId="3" fillId="7" borderId="27" xfId="0" applyFont="1" applyFill="1" applyBorder="1"/>
    <xf numFmtId="0" fontId="3" fillId="7" borderId="9" xfId="0" applyFont="1" applyFill="1" applyBorder="1"/>
    <xf numFmtId="0" fontId="3" fillId="7" borderId="0" xfId="0" applyFont="1" applyFill="1" applyAlignment="1">
      <alignment wrapText="1"/>
    </xf>
    <xf numFmtId="0" fontId="3" fillId="7" borderId="0" xfId="0" applyFont="1" applyFill="1"/>
    <xf numFmtId="0" fontId="3" fillId="7" borderId="12" xfId="0" applyFont="1" applyFill="1" applyBorder="1"/>
    <xf numFmtId="0" fontId="3" fillId="7" borderId="28" xfId="0" applyFont="1" applyFill="1" applyBorder="1"/>
    <xf numFmtId="0" fontId="3" fillId="7" borderId="29" xfId="0" applyFont="1" applyFill="1" applyBorder="1" applyAlignment="1">
      <alignment wrapText="1"/>
    </xf>
    <xf numFmtId="0" fontId="3" fillId="7" borderId="29" xfId="0" applyFont="1" applyFill="1" applyBorder="1"/>
    <xf numFmtId="0" fontId="3" fillId="7" borderId="30" xfId="0" applyFont="1" applyFill="1" applyBorder="1"/>
    <xf numFmtId="0" fontId="3" fillId="7" borderId="25" xfId="0" applyFont="1" applyFill="1" applyBorder="1"/>
    <xf numFmtId="0" fontId="3" fillId="2" borderId="29" xfId="0" applyFont="1" applyFill="1" applyBorder="1"/>
    <xf numFmtId="0" fontId="3" fillId="2" borderId="26" xfId="0" applyFont="1" applyFill="1" applyBorder="1"/>
    <xf numFmtId="0" fontId="19" fillId="7" borderId="9" xfId="0" applyFont="1" applyFill="1" applyBorder="1"/>
    <xf numFmtId="1" fontId="3" fillId="2" borderId="7" xfId="0" applyNumberFormat="1" applyFont="1" applyFill="1" applyBorder="1"/>
    <xf numFmtId="0" fontId="28" fillId="0" borderId="0" xfId="2" applyFont="1" applyAlignment="1" applyProtection="1"/>
    <xf numFmtId="0" fontId="19" fillId="7" borderId="0" xfId="0" applyFont="1" applyFill="1"/>
    <xf numFmtId="9" fontId="3" fillId="2" borderId="0" xfId="3" applyFont="1" applyFill="1"/>
    <xf numFmtId="0" fontId="3" fillId="0" borderId="26" xfId="0" applyFont="1" applyBorder="1"/>
    <xf numFmtId="0" fontId="3" fillId="0" borderId="27" xfId="0" applyFont="1" applyBorder="1"/>
    <xf numFmtId="0" fontId="3" fillId="0" borderId="9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9" fontId="3" fillId="2" borderId="0" xfId="3" applyFont="1" applyFill="1" applyBorder="1"/>
    <xf numFmtId="0" fontId="22" fillId="7" borderId="25" xfId="0" applyFont="1" applyFill="1" applyBorder="1"/>
    <xf numFmtId="0" fontId="29" fillId="6" borderId="0" xfId="0" applyFont="1" applyFill="1" applyAlignment="1">
      <alignment horizontal="left"/>
    </xf>
    <xf numFmtId="164" fontId="19" fillId="7" borderId="24" xfId="0" applyNumberFormat="1" applyFont="1" applyFill="1" applyBorder="1"/>
    <xf numFmtId="2" fontId="3" fillId="7" borderId="24" xfId="0" applyNumberFormat="1" applyFont="1" applyFill="1" applyBorder="1"/>
    <xf numFmtId="2" fontId="19" fillId="7" borderId="24" xfId="0" applyNumberFormat="1" applyFont="1" applyFill="1" applyBorder="1"/>
    <xf numFmtId="164" fontId="3" fillId="7" borderId="24" xfId="0" applyNumberFormat="1" applyFont="1" applyFill="1" applyBorder="1"/>
    <xf numFmtId="0" fontId="3" fillId="0" borderId="0" xfId="0" applyFont="1" applyAlignment="1">
      <alignment horizontal="left" wrapText="1"/>
    </xf>
    <xf numFmtId="1" fontId="19" fillId="7" borderId="0" xfId="0" applyNumberFormat="1" applyFont="1" applyFill="1"/>
    <xf numFmtId="1" fontId="3" fillId="2" borderId="9" xfId="0" applyNumberFormat="1" applyFont="1" applyFill="1" applyBorder="1"/>
    <xf numFmtId="164" fontId="3" fillId="2" borderId="9" xfId="0" applyNumberFormat="1" applyFont="1" applyFill="1" applyBorder="1"/>
    <xf numFmtId="1" fontId="3" fillId="0" borderId="0" xfId="0" applyNumberFormat="1" applyFont="1" applyAlignment="1">
      <alignment horizontal="left" wrapText="1"/>
    </xf>
    <xf numFmtId="0" fontId="22" fillId="6" borderId="0" xfId="0" applyFont="1" applyFill="1" applyAlignment="1">
      <alignment horizontal="left" wrapText="1"/>
    </xf>
    <xf numFmtId="0" fontId="3" fillId="7" borderId="10" xfId="0" applyFont="1" applyFill="1" applyBorder="1"/>
    <xf numFmtId="0" fontId="3" fillId="7" borderId="5" xfId="0" applyFont="1" applyFill="1" applyBorder="1"/>
    <xf numFmtId="0" fontId="3" fillId="2" borderId="5" xfId="0" applyFont="1" applyFill="1" applyBorder="1"/>
    <xf numFmtId="0" fontId="22" fillId="6" borderId="12" xfId="0" applyFont="1" applyFill="1" applyBorder="1" applyAlignment="1">
      <alignment horizontal="left"/>
    </xf>
    <xf numFmtId="0" fontId="3" fillId="2" borderId="12" xfId="0" applyFont="1" applyFill="1" applyBorder="1"/>
    <xf numFmtId="0" fontId="3" fillId="7" borderId="26" xfId="0" applyFont="1" applyFill="1" applyBorder="1" applyAlignment="1">
      <alignment horizontal="left" wrapText="1"/>
    </xf>
    <xf numFmtId="0" fontId="3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left" wrapText="1"/>
    </xf>
    <xf numFmtId="0" fontId="22" fillId="6" borderId="12" xfId="0" applyFont="1" applyFill="1" applyBorder="1" applyAlignment="1">
      <alignment horizontal="center" wrapText="1"/>
    </xf>
    <xf numFmtId="166" fontId="3" fillId="7" borderId="31" xfId="0" applyNumberFormat="1" applyFont="1" applyFill="1" applyBorder="1"/>
    <xf numFmtId="166" fontId="3" fillId="7" borderId="7" xfId="0" applyNumberFormat="1" applyFont="1" applyFill="1" applyBorder="1"/>
    <xf numFmtId="166" fontId="3" fillId="7" borderId="32" xfId="0" applyNumberFormat="1" applyFont="1" applyFill="1" applyBorder="1"/>
    <xf numFmtId="0" fontId="23" fillId="0" borderId="0" xfId="0" applyFont="1" applyAlignment="1">
      <alignment horizontal="center" wrapText="1"/>
    </xf>
    <xf numFmtId="0" fontId="22" fillId="6" borderId="0" xfId="0" applyFont="1" applyFill="1" applyAlignment="1">
      <alignment horizontal="center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4" fillId="0" borderId="0" xfId="2" applyNumberFormat="1" applyFont="1" applyAlignment="1" applyProtection="1">
      <alignment horizontal="center" vertical="center" wrapText="1"/>
    </xf>
    <xf numFmtId="164" fontId="3" fillId="0" borderId="0" xfId="0" applyNumberFormat="1" applyFont="1" applyAlignment="1">
      <alignment horizontal="left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3" fillId="0" borderId="18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164" fontId="3" fillId="0" borderId="0" xfId="0" applyNumberFormat="1" applyFont="1" applyAlignment="1">
      <alignment horizontal="center" vertical="center" wrapText="1"/>
    </xf>
    <xf numFmtId="0" fontId="25" fillId="0" borderId="3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11" fillId="0" borderId="18" xfId="0" applyFont="1" applyBorder="1" applyAlignment="1">
      <alignment horizontal="left" wrapText="1"/>
    </xf>
    <xf numFmtId="0" fontId="11" fillId="0" borderId="19" xfId="0" applyFont="1" applyBorder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167" fontId="3" fillId="0" borderId="0" xfId="0" applyNumberFormat="1" applyFont="1"/>
  </cellXfs>
  <cellStyles count="4">
    <cellStyle name="Hiperłącze" xfId="2" builtinId="8"/>
    <cellStyle name="Normalny" xfId="0" builtinId="0"/>
    <cellStyle name="Procentowy" xfId="3" builtinId="5"/>
    <cellStyle name="Tekst objaśnienia" xfId="1" builtinId="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Koszty ogrzewania</a:t>
            </a:r>
            <a:r>
              <a:rPr lang="pl-PL" baseline="0"/>
              <a:t> w ciągu 30 lat </a:t>
            </a:r>
            <a:endParaRPr lang="pl-P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2.5553961301138513E-2"/>
          <c:y val="5.9675362722772435E-2"/>
          <c:w val="0.79948166153757849"/>
          <c:h val="0.81430709736267848"/>
        </c:manualLayout>
      </c:layout>
      <c:lineChart>
        <c:grouping val="standard"/>
        <c:varyColors val="0"/>
        <c:ser>
          <c:idx val="0"/>
          <c:order val="0"/>
          <c:tx>
            <c:strRef>
              <c:f>'Koszty ogrzewania'!$B$90</c:f>
              <c:strCache>
                <c:ptCount val="1"/>
                <c:pt idx="0">
                  <c:v>Sposób ogrzania domu oraz przygotowania c.w.u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14-4BA7-B26C-931DD431958F}"/>
            </c:ext>
          </c:extLst>
        </c:ser>
        <c:ser>
          <c:idx val="1"/>
          <c:order val="1"/>
          <c:tx>
            <c:strRef>
              <c:f>'Koszty ogrzewania'!$B$91</c:f>
              <c:strCache>
                <c:ptCount val="1"/>
                <c:pt idx="0">
                  <c:v>Kocioł gazowy z zasobnikiem - gaz ziemny + fotowoltaika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ogrzewania'!$C$91:$I$91</c:f>
              <c:numCache>
                <c:formatCode>#\ ##0.00\ "zł"</c:formatCode>
                <c:ptCount val="7"/>
                <c:pt idx="0">
                  <c:v>50164.761009667025</c:v>
                </c:pt>
                <c:pt idx="1">
                  <c:v>71981.699785177218</c:v>
                </c:pt>
                <c:pt idx="2">
                  <c:v>99252.87325456494</c:v>
                </c:pt>
                <c:pt idx="3">
                  <c:v>126524.04672395266</c:v>
                </c:pt>
                <c:pt idx="4">
                  <c:v>153795.22019334038</c:v>
                </c:pt>
                <c:pt idx="5">
                  <c:v>181066.39366272811</c:v>
                </c:pt>
                <c:pt idx="6">
                  <c:v>208337.56713211583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14-4BA7-B26C-931DD431958F}"/>
            </c:ext>
          </c:extLst>
        </c:ser>
        <c:ser>
          <c:idx val="2"/>
          <c:order val="2"/>
          <c:tx>
            <c:strRef>
              <c:f>'Koszty ogrzewania'!$B$92</c:f>
              <c:strCache>
                <c:ptCount val="1"/>
                <c:pt idx="0">
                  <c:v>Kocioł gazowy z zasobnikiem - gaz ziemny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ogrzewania'!$C$92:$I$92</c:f>
              <c:numCache>
                <c:formatCode>#\ ##0.00\ "zł"</c:formatCode>
                <c:ptCount val="7"/>
                <c:pt idx="0">
                  <c:v>31879.234693877552</c:v>
                </c:pt>
                <c:pt idx="1">
                  <c:v>59396.173469387759</c:v>
                </c:pt>
                <c:pt idx="2">
                  <c:v>93792.346938775489</c:v>
                </c:pt>
                <c:pt idx="3">
                  <c:v>128188.52040816321</c:v>
                </c:pt>
                <c:pt idx="4">
                  <c:v>162584.69387755095</c:v>
                </c:pt>
                <c:pt idx="5">
                  <c:v>196980.86734693867</c:v>
                </c:pt>
                <c:pt idx="6">
                  <c:v>231377.04081632639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B14-4BA7-B26C-931DD431958F}"/>
            </c:ext>
          </c:extLst>
        </c:ser>
        <c:ser>
          <c:idx val="3"/>
          <c:order val="3"/>
          <c:tx>
            <c:strRef>
              <c:f>'Koszty ogrzewania'!$B$93</c:f>
              <c:strCache>
                <c:ptCount val="1"/>
                <c:pt idx="0">
                  <c:v>Kocioł gazowy z zasobnikiem - gaz płynny + fotowoltaika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ogrzewania'!$C$93:$I$93</c:f>
              <c:numCache>
                <c:formatCode>#\ ##0.00\ "zł"</c:formatCode>
                <c:ptCount val="7"/>
                <c:pt idx="0">
                  <c:v>57018.947642320083</c:v>
                </c:pt>
                <c:pt idx="1">
                  <c:v>78252.632948442537</c:v>
                </c:pt>
                <c:pt idx="2">
                  <c:v>104794.73958109562</c:v>
                </c:pt>
                <c:pt idx="3">
                  <c:v>131336.84621374871</c:v>
                </c:pt>
                <c:pt idx="4">
                  <c:v>157878.95284640172</c:v>
                </c:pt>
                <c:pt idx="5">
                  <c:v>184421.05947905473</c:v>
                </c:pt>
                <c:pt idx="6">
                  <c:v>210963.16611170775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B14-4BA7-B26C-931DD431958F}"/>
            </c:ext>
          </c:extLst>
        </c:ser>
        <c:ser>
          <c:idx val="4"/>
          <c:order val="4"/>
          <c:tx>
            <c:strRef>
              <c:f>'Koszty ogrzewania'!$B$94</c:f>
              <c:strCache>
                <c:ptCount val="1"/>
                <c:pt idx="0">
                  <c:v>Kocioł gazowy z zasobnikiem - gaz płynny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ogrzewania'!$C$94:$I$94</c:f>
              <c:numCache>
                <c:formatCode>#\ ##0.00\ "zł"</c:formatCode>
                <c:ptCount val="7"/>
                <c:pt idx="0">
                  <c:v>38733.42132653061</c:v>
                </c:pt>
                <c:pt idx="1">
                  <c:v>65667.106632653056</c:v>
                </c:pt>
                <c:pt idx="2">
                  <c:v>99334.213265306142</c:v>
                </c:pt>
                <c:pt idx="3">
                  <c:v>133001.31989795921</c:v>
                </c:pt>
                <c:pt idx="4">
                  <c:v>166668.42653061223</c:v>
                </c:pt>
                <c:pt idx="5">
                  <c:v>200335.53316326524</c:v>
                </c:pt>
                <c:pt idx="6">
                  <c:v>234002.63979591825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14-4BA7-B26C-931DD431958F}"/>
            </c:ext>
          </c:extLst>
        </c:ser>
        <c:ser>
          <c:idx val="5"/>
          <c:order val="5"/>
          <c:tx>
            <c:strRef>
              <c:f>'Koszty ogrzewania'!$B$95</c:f>
              <c:strCache>
                <c:ptCount val="1"/>
                <c:pt idx="0">
                  <c:v>Pompa ciepła powietrze-woda + fotowoltaika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ogrzewania'!$C$95:$I$95</c:f>
              <c:numCache>
                <c:formatCode>#\ ##0.00\ "zł"</c:formatCode>
                <c:ptCount val="7"/>
                <c:pt idx="0">
                  <c:v>70793.825877192983</c:v>
                </c:pt>
                <c:pt idx="1">
                  <c:v>85902.725877193006</c:v>
                </c:pt>
                <c:pt idx="2">
                  <c:v>104788.85087719304</c:v>
                </c:pt>
                <c:pt idx="3">
                  <c:v>123674.97587719306</c:v>
                </c:pt>
                <c:pt idx="4">
                  <c:v>142561.10087719309</c:v>
                </c:pt>
                <c:pt idx="5">
                  <c:v>161447.22587719312</c:v>
                </c:pt>
                <c:pt idx="6">
                  <c:v>180333.35087719315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B14-4BA7-B26C-931DD431958F}"/>
            </c:ext>
          </c:extLst>
        </c:ser>
        <c:ser>
          <c:idx val="6"/>
          <c:order val="6"/>
          <c:tx>
            <c:strRef>
              <c:f>'Koszty ogrzewania'!$B$96</c:f>
              <c:strCache>
                <c:ptCount val="1"/>
                <c:pt idx="0">
                  <c:v>Pompa ciepła powietrze-woda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ogrzewania'!$C$96:$I$96</c:f>
              <c:numCache>
                <c:formatCode>#\ ##0.00\ "zł"</c:formatCode>
                <c:ptCount val="7"/>
                <c:pt idx="0">
                  <c:v>38416.619047619046</c:v>
                </c:pt>
                <c:pt idx="1">
                  <c:v>64083.095238095229</c:v>
                </c:pt>
                <c:pt idx="2">
                  <c:v>96166.190476190488</c:v>
                </c:pt>
                <c:pt idx="3">
                  <c:v>128249.28571428575</c:v>
                </c:pt>
                <c:pt idx="4">
                  <c:v>160332.38095238101</c:v>
                </c:pt>
                <c:pt idx="5">
                  <c:v>192415.47619047627</c:v>
                </c:pt>
                <c:pt idx="6">
                  <c:v>224498.57142857154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B14-4BA7-B26C-931DD431958F}"/>
            </c:ext>
          </c:extLst>
        </c:ser>
        <c:ser>
          <c:idx val="7"/>
          <c:order val="7"/>
          <c:tx>
            <c:strRef>
              <c:f>'Koszty ogrzewania'!$B$97</c:f>
              <c:strCache>
                <c:ptCount val="1"/>
                <c:pt idx="0">
                  <c:v>Gruntowa pompa ciepła + fotowoltaika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ogrzewania'!$C$97:$I$97</c:f>
              <c:numCache>
                <c:formatCode>#\ ##0.00\ "zł"</c:formatCode>
                <c:ptCount val="7"/>
                <c:pt idx="0">
                  <c:v>73278.952777777784</c:v>
                </c:pt>
                <c:pt idx="1">
                  <c:v>86394.76388888892</c:v>
                </c:pt>
                <c:pt idx="2">
                  <c:v>102789.52777777784</c:v>
                </c:pt>
                <c:pt idx="3">
                  <c:v>119184.29166666676</c:v>
                </c:pt>
                <c:pt idx="4">
                  <c:v>135579.05555555565</c:v>
                </c:pt>
                <c:pt idx="5">
                  <c:v>151973.8194444445</c:v>
                </c:pt>
                <c:pt idx="6">
                  <c:v>168368.58333333334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B14-4BA7-B26C-931DD431958F}"/>
            </c:ext>
          </c:extLst>
        </c:ser>
        <c:ser>
          <c:idx val="8"/>
          <c:order val="8"/>
          <c:tx>
            <c:strRef>
              <c:f>'Koszty ogrzewania'!$B$98</c:f>
              <c:strCache>
                <c:ptCount val="1"/>
                <c:pt idx="0">
                  <c:v>Gruntowa pompa ciepła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ogrzewania'!$C$98:$I$98</c:f>
              <c:numCache>
                <c:formatCode>#\ ##0.00\ "zł"</c:formatCode>
                <c:ptCount val="7"/>
                <c:pt idx="0">
                  <c:v>75648.481481481489</c:v>
                </c:pt>
                <c:pt idx="1">
                  <c:v>98242.407407407445</c:v>
                </c:pt>
                <c:pt idx="2">
                  <c:v>126484.81481481489</c:v>
                </c:pt>
                <c:pt idx="3">
                  <c:v>154727.22222222234</c:v>
                </c:pt>
                <c:pt idx="4">
                  <c:v>182969.62962962978</c:v>
                </c:pt>
                <c:pt idx="5">
                  <c:v>211212.03703703723</c:v>
                </c:pt>
                <c:pt idx="6">
                  <c:v>239454.44444444467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B14-4BA7-B26C-931DD431958F}"/>
            </c:ext>
          </c:extLst>
        </c:ser>
        <c:ser>
          <c:idx val="9"/>
          <c:order val="9"/>
          <c:tx>
            <c:strRef>
              <c:f>'Koszty ogrzewania'!$B$99</c:f>
              <c:strCache>
                <c:ptCount val="1"/>
                <c:pt idx="0">
                  <c:v>Piec na ekogroszek lub pellet  + fotowoltaika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ogrzewania'!$C$99:$I$99</c:f>
              <c:numCache>
                <c:formatCode>#\ ##0.00\ "zł"</c:formatCode>
                <c:ptCount val="7"/>
                <c:pt idx="0">
                  <c:v>64033.431871345027</c:v>
                </c:pt>
                <c:pt idx="1">
                  <c:v>81325.054093567247</c:v>
                </c:pt>
                <c:pt idx="2">
                  <c:v>102939.58187134501</c:v>
                </c:pt>
                <c:pt idx="3">
                  <c:v>124554.10964912278</c:v>
                </c:pt>
                <c:pt idx="4">
                  <c:v>146168.63742690059</c:v>
                </c:pt>
                <c:pt idx="5">
                  <c:v>167783.16520467843</c:v>
                </c:pt>
                <c:pt idx="6">
                  <c:v>189397.69298245627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B14-4BA7-B26C-931DD431958F}"/>
            </c:ext>
          </c:extLst>
        </c:ser>
        <c:ser>
          <c:idx val="10"/>
          <c:order val="10"/>
          <c:tx>
            <c:strRef>
              <c:f>'Koszty ogrzewania'!$B$100</c:f>
              <c:strCache>
                <c:ptCount val="1"/>
                <c:pt idx="0">
                  <c:v>Piec na ekogroszek lub pellet 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ogrzewania'!$C$100:$I$100</c:f>
              <c:numCache>
                <c:formatCode>#\ ##0.00\ "zł"</c:formatCode>
                <c:ptCount val="7"/>
                <c:pt idx="0">
                  <c:v>45747.905555555553</c:v>
                </c:pt>
                <c:pt idx="1">
                  <c:v>68739.527777777766</c:v>
                </c:pt>
                <c:pt idx="2">
                  <c:v>97479.055555555533</c:v>
                </c:pt>
                <c:pt idx="3">
                  <c:v>126218.5833333333</c:v>
                </c:pt>
                <c:pt idx="4">
                  <c:v>154958.11111111112</c:v>
                </c:pt>
                <c:pt idx="5">
                  <c:v>183697.63888888896</c:v>
                </c:pt>
                <c:pt idx="6">
                  <c:v>212437.1666666668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B14-4BA7-B26C-931DD431958F}"/>
            </c:ext>
          </c:extLst>
        </c:ser>
        <c:ser>
          <c:idx val="11"/>
          <c:order val="11"/>
          <c:tx>
            <c:strRef>
              <c:f>'Koszty ogrzewania'!$B$101</c:f>
              <c:strCache>
                <c:ptCount val="1"/>
                <c:pt idx="0">
                  <c:v>Ogrzewanie elektryczne ( II taryfa) + fotowoltaika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ogrzewania'!$C$101:$I$101</c:f>
              <c:numCache>
                <c:formatCode>#\ ##0.00\ "zł"</c:formatCode>
                <c:ptCount val="7"/>
                <c:pt idx="0">
                  <c:v>92914.574780701747</c:v>
                </c:pt>
                <c:pt idx="1">
                  <c:v>119445.72478070177</c:v>
                </c:pt>
                <c:pt idx="2">
                  <c:v>152609.6622807018</c:v>
                </c:pt>
                <c:pt idx="3">
                  <c:v>185773.59978070183</c:v>
                </c:pt>
                <c:pt idx="4">
                  <c:v>218937.53728070186</c:v>
                </c:pt>
                <c:pt idx="5">
                  <c:v>252101.47478070189</c:v>
                </c:pt>
                <c:pt idx="6">
                  <c:v>285265.4122807018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B14-4BA7-B26C-931DD431958F}"/>
            </c:ext>
          </c:extLst>
        </c:ser>
        <c:ser>
          <c:idx val="12"/>
          <c:order val="12"/>
          <c:tx>
            <c:strRef>
              <c:f>'Koszty ogrzewania'!$B$102</c:f>
              <c:strCache>
                <c:ptCount val="1"/>
                <c:pt idx="0">
                  <c:v>Ogrzewanie elektryczne ( II taryfa) 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ogrzewania'!$C$102:$I$102</c:f>
              <c:numCache>
                <c:formatCode>#\ ##0.00\ "zł"</c:formatCode>
                <c:ptCount val="7"/>
                <c:pt idx="0">
                  <c:v>22822.533333333333</c:v>
                </c:pt>
                <c:pt idx="1">
                  <c:v>62112.666666666664</c:v>
                </c:pt>
                <c:pt idx="2">
                  <c:v>111225.33333333331</c:v>
                </c:pt>
                <c:pt idx="3">
                  <c:v>160337.99999999994</c:v>
                </c:pt>
                <c:pt idx="4">
                  <c:v>209450.66666666657</c:v>
                </c:pt>
                <c:pt idx="5">
                  <c:v>258563.3333333332</c:v>
                </c:pt>
                <c:pt idx="6">
                  <c:v>307675.99999999983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B14-4BA7-B26C-931DD4319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663823"/>
        <c:axId val="545664783"/>
      </c:lineChart>
      <c:catAx>
        <c:axId val="545663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45664783"/>
        <c:crosses val="autoZero"/>
        <c:auto val="1"/>
        <c:lblAlgn val="ctr"/>
        <c:lblOffset val="100"/>
        <c:noMultiLvlLbl val="0"/>
      </c:catAx>
      <c:valAx>
        <c:axId val="545664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545663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8059583419557026"/>
          <c:y val="4.7309374574408439E-2"/>
          <c:w val="0.1829906290160756"/>
          <c:h val="0.848109914264086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/>
              <a:t>Koszty ogrzewania - bez uwzględnienia</a:t>
            </a:r>
            <a:r>
              <a:rPr lang="pl-PL" baseline="0"/>
              <a:t> </a:t>
            </a:r>
            <a:r>
              <a:rPr lang="pl-PL"/>
              <a:t>fotowoltaiki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2.5499064119875538E-2"/>
          <c:y val="5.5987522091778444E-2"/>
          <c:w val="0.7536841457722645"/>
          <c:h val="0.86368617401936154"/>
        </c:manualLayout>
      </c:layout>
      <c:lineChart>
        <c:grouping val="standard"/>
        <c:varyColors val="0"/>
        <c:ser>
          <c:idx val="2"/>
          <c:order val="2"/>
          <c:tx>
            <c:strRef>
              <c:f>'Koszty ogrzewania'!$B$92</c:f>
              <c:strCache>
                <c:ptCount val="1"/>
                <c:pt idx="0">
                  <c:v>Kocioł gazowy z zasobnikiem - gaz ziemny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ogrzewania'!$C$92:$I$92</c:f>
              <c:numCache>
                <c:formatCode>#\ ##0.00\ "zł"</c:formatCode>
                <c:ptCount val="7"/>
                <c:pt idx="0">
                  <c:v>31879.234693877552</c:v>
                </c:pt>
                <c:pt idx="1">
                  <c:v>59396.173469387759</c:v>
                </c:pt>
                <c:pt idx="2">
                  <c:v>93792.346938775489</c:v>
                </c:pt>
                <c:pt idx="3">
                  <c:v>128188.52040816321</c:v>
                </c:pt>
                <c:pt idx="4">
                  <c:v>162584.69387755095</c:v>
                </c:pt>
                <c:pt idx="5">
                  <c:v>196980.86734693867</c:v>
                </c:pt>
                <c:pt idx="6">
                  <c:v>231377.04081632639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E9-486D-A4FA-CEDBA7B977AF}"/>
            </c:ext>
          </c:extLst>
        </c:ser>
        <c:ser>
          <c:idx val="4"/>
          <c:order val="4"/>
          <c:tx>
            <c:strRef>
              <c:f>'Koszty ogrzewania'!$B$94</c:f>
              <c:strCache>
                <c:ptCount val="1"/>
                <c:pt idx="0">
                  <c:v>Kocioł gazowy z zasobnikiem - gaz płynny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ogrzewania'!$C$94:$I$94</c:f>
              <c:numCache>
                <c:formatCode>#\ ##0.00\ "zł"</c:formatCode>
                <c:ptCount val="7"/>
                <c:pt idx="0">
                  <c:v>38733.42132653061</c:v>
                </c:pt>
                <c:pt idx="1">
                  <c:v>65667.106632653056</c:v>
                </c:pt>
                <c:pt idx="2">
                  <c:v>99334.213265306142</c:v>
                </c:pt>
                <c:pt idx="3">
                  <c:v>133001.31989795921</c:v>
                </c:pt>
                <c:pt idx="4">
                  <c:v>166668.42653061223</c:v>
                </c:pt>
                <c:pt idx="5">
                  <c:v>200335.53316326524</c:v>
                </c:pt>
                <c:pt idx="6">
                  <c:v>234002.63979591825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7E9-486D-A4FA-CEDBA7B977AF}"/>
            </c:ext>
          </c:extLst>
        </c:ser>
        <c:ser>
          <c:idx val="6"/>
          <c:order val="6"/>
          <c:tx>
            <c:strRef>
              <c:f>'Koszty ogrzewania'!$B$96</c:f>
              <c:strCache>
                <c:ptCount val="1"/>
                <c:pt idx="0">
                  <c:v>Pompa ciepła powietrze-woda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ogrzewania'!$C$96:$I$96</c:f>
              <c:numCache>
                <c:formatCode>#\ ##0.00\ "zł"</c:formatCode>
                <c:ptCount val="7"/>
                <c:pt idx="0">
                  <c:v>38416.619047619046</c:v>
                </c:pt>
                <c:pt idx="1">
                  <c:v>64083.095238095229</c:v>
                </c:pt>
                <c:pt idx="2">
                  <c:v>96166.190476190488</c:v>
                </c:pt>
                <c:pt idx="3">
                  <c:v>128249.28571428575</c:v>
                </c:pt>
                <c:pt idx="4">
                  <c:v>160332.38095238101</c:v>
                </c:pt>
                <c:pt idx="5">
                  <c:v>192415.47619047627</c:v>
                </c:pt>
                <c:pt idx="6">
                  <c:v>224498.57142857154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7E9-486D-A4FA-CEDBA7B977AF}"/>
            </c:ext>
          </c:extLst>
        </c:ser>
        <c:ser>
          <c:idx val="8"/>
          <c:order val="8"/>
          <c:tx>
            <c:strRef>
              <c:f>'Koszty ogrzewania'!$B$98</c:f>
              <c:strCache>
                <c:ptCount val="1"/>
                <c:pt idx="0">
                  <c:v>Gruntowa pompa ciepła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ogrzewania'!$C$98:$I$98</c:f>
              <c:numCache>
                <c:formatCode>#\ ##0.00\ "zł"</c:formatCode>
                <c:ptCount val="7"/>
                <c:pt idx="0">
                  <c:v>75648.481481481489</c:v>
                </c:pt>
                <c:pt idx="1">
                  <c:v>98242.407407407445</c:v>
                </c:pt>
                <c:pt idx="2">
                  <c:v>126484.81481481489</c:v>
                </c:pt>
                <c:pt idx="3">
                  <c:v>154727.22222222234</c:v>
                </c:pt>
                <c:pt idx="4">
                  <c:v>182969.62962962978</c:v>
                </c:pt>
                <c:pt idx="5">
                  <c:v>211212.03703703723</c:v>
                </c:pt>
                <c:pt idx="6">
                  <c:v>239454.44444444467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7E9-486D-A4FA-CEDBA7B977AF}"/>
            </c:ext>
          </c:extLst>
        </c:ser>
        <c:ser>
          <c:idx val="10"/>
          <c:order val="10"/>
          <c:tx>
            <c:strRef>
              <c:f>'Koszty ogrzewania'!$B$100</c:f>
              <c:strCache>
                <c:ptCount val="1"/>
                <c:pt idx="0">
                  <c:v>Piec na ekogroszek lub pellet 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ogrzewania'!$C$100:$I$100</c:f>
              <c:numCache>
                <c:formatCode>#\ ##0.00\ "zł"</c:formatCode>
                <c:ptCount val="7"/>
                <c:pt idx="0">
                  <c:v>45747.905555555553</c:v>
                </c:pt>
                <c:pt idx="1">
                  <c:v>68739.527777777766</c:v>
                </c:pt>
                <c:pt idx="2">
                  <c:v>97479.055555555533</c:v>
                </c:pt>
                <c:pt idx="3">
                  <c:v>126218.5833333333</c:v>
                </c:pt>
                <c:pt idx="4">
                  <c:v>154958.11111111112</c:v>
                </c:pt>
                <c:pt idx="5">
                  <c:v>183697.63888888896</c:v>
                </c:pt>
                <c:pt idx="6">
                  <c:v>212437.1666666668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7E9-486D-A4FA-CEDBA7B977AF}"/>
            </c:ext>
          </c:extLst>
        </c:ser>
        <c:ser>
          <c:idx val="12"/>
          <c:order val="12"/>
          <c:tx>
            <c:strRef>
              <c:f>'Koszty ogrzewania'!$B$102</c:f>
              <c:strCache>
                <c:ptCount val="1"/>
                <c:pt idx="0">
                  <c:v>Ogrzewanie elektryczne ( II taryfa) 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'Koszty ogrzewania'!$C$90:$I$90</c:f>
              <c:numCache>
                <c:formatCode>General</c:formatCode>
                <c:ptCount val="7"/>
                <c:pt idx="0">
                  <c:v>1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</c:numCache>
            </c:numRef>
          </c:cat>
          <c:val>
            <c:numRef>
              <c:f>'Koszty ogrzewania'!$C$102:$I$102</c:f>
              <c:numCache>
                <c:formatCode>#\ ##0.00\ "zł"</c:formatCode>
                <c:ptCount val="7"/>
                <c:pt idx="0">
                  <c:v>22822.533333333333</c:v>
                </c:pt>
                <c:pt idx="1">
                  <c:v>62112.666666666664</c:v>
                </c:pt>
                <c:pt idx="2">
                  <c:v>111225.33333333331</c:v>
                </c:pt>
                <c:pt idx="3">
                  <c:v>160337.99999999994</c:v>
                </c:pt>
                <c:pt idx="4">
                  <c:v>209450.66666666657</c:v>
                </c:pt>
                <c:pt idx="5">
                  <c:v>258563.3333333332</c:v>
                </c:pt>
                <c:pt idx="6">
                  <c:v>307675.99999999983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7E9-486D-A4FA-CEDBA7B97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0465695"/>
        <c:axId val="123046953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'Koszty ogrzewania'!$B$90</c15:sqref>
                        </c15:formulaRef>
                      </c:ext>
                    </c:extLst>
                    <c:strCache>
                      <c:ptCount val="1"/>
                      <c:pt idx="0">
                        <c:v>Sposób ogrzania domu oraz przygotowania c.w.u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'Koszty ogrzewania'!$C$90:$I$90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30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'Koszty ogrzewania'!$C$90:$I$90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30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77E9-486D-A4FA-CEDBA7B977AF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ogrzewania'!$B$91</c15:sqref>
                        </c15:formulaRef>
                      </c:ext>
                    </c:extLst>
                    <c:strCache>
                      <c:ptCount val="1"/>
                      <c:pt idx="0">
                        <c:v>Kocioł gazowy z zasobnikiem - gaz ziemny + fotowoltaika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ogrzewania'!$C$90:$I$90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30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ogrzewania'!$C$91:$I$91</c15:sqref>
                        </c15:formulaRef>
                      </c:ext>
                    </c:extLst>
                    <c:numCache>
                      <c:formatCode>#\ ##0.00\ "zł"</c:formatCode>
                      <c:ptCount val="7"/>
                      <c:pt idx="0">
                        <c:v>50164.761009667025</c:v>
                      </c:pt>
                      <c:pt idx="1">
                        <c:v>71981.699785177218</c:v>
                      </c:pt>
                      <c:pt idx="2">
                        <c:v>99252.87325456494</c:v>
                      </c:pt>
                      <c:pt idx="3">
                        <c:v>126524.04672395266</c:v>
                      </c:pt>
                      <c:pt idx="4">
                        <c:v>153795.22019334038</c:v>
                      </c:pt>
                      <c:pt idx="5">
                        <c:v>181066.39366272811</c:v>
                      </c:pt>
                      <c:pt idx="6">
                        <c:v>208337.56713211583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7E9-486D-A4FA-CEDBA7B977AF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ogrzewania'!$B$93</c15:sqref>
                        </c15:formulaRef>
                      </c:ext>
                    </c:extLst>
                    <c:strCache>
                      <c:ptCount val="1"/>
                      <c:pt idx="0">
                        <c:v>Kocioł gazowy z zasobnikiem - gaz płynny + fotowoltaika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ogrzewania'!$C$90:$I$90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30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ogrzewania'!$C$93:$I$93</c15:sqref>
                        </c15:formulaRef>
                      </c:ext>
                    </c:extLst>
                    <c:numCache>
                      <c:formatCode>#\ ##0.00\ "zł"</c:formatCode>
                      <c:ptCount val="7"/>
                      <c:pt idx="0">
                        <c:v>57018.947642320083</c:v>
                      </c:pt>
                      <c:pt idx="1">
                        <c:v>78252.632948442537</c:v>
                      </c:pt>
                      <c:pt idx="2">
                        <c:v>104794.73958109562</c:v>
                      </c:pt>
                      <c:pt idx="3">
                        <c:v>131336.84621374871</c:v>
                      </c:pt>
                      <c:pt idx="4">
                        <c:v>157878.95284640172</c:v>
                      </c:pt>
                      <c:pt idx="5">
                        <c:v>184421.05947905473</c:v>
                      </c:pt>
                      <c:pt idx="6">
                        <c:v>210963.16611170775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7E9-486D-A4FA-CEDBA7B977AF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ogrzewania'!$B$95</c15:sqref>
                        </c15:formulaRef>
                      </c:ext>
                    </c:extLst>
                    <c:strCache>
                      <c:ptCount val="1"/>
                      <c:pt idx="0">
                        <c:v>Pompa ciepła powietrze-woda + fotowoltaika</c:v>
                      </c:pt>
                    </c:strCache>
                  </c:strRef>
                </c:tx>
                <c:spPr>
                  <a:ln w="28575" cap="rnd">
                    <a:solidFill>
                      <a:schemeClr val="accent6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ogrzewania'!$C$90:$I$90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30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ogrzewania'!$C$95:$I$95</c15:sqref>
                        </c15:formulaRef>
                      </c:ext>
                    </c:extLst>
                    <c:numCache>
                      <c:formatCode>#\ ##0.00\ "zł"</c:formatCode>
                      <c:ptCount val="7"/>
                      <c:pt idx="0">
                        <c:v>70793.825877192983</c:v>
                      </c:pt>
                      <c:pt idx="1">
                        <c:v>85902.725877193006</c:v>
                      </c:pt>
                      <c:pt idx="2">
                        <c:v>104788.85087719304</c:v>
                      </c:pt>
                      <c:pt idx="3">
                        <c:v>123674.97587719306</c:v>
                      </c:pt>
                      <c:pt idx="4">
                        <c:v>142561.10087719309</c:v>
                      </c:pt>
                      <c:pt idx="5">
                        <c:v>161447.22587719312</c:v>
                      </c:pt>
                      <c:pt idx="6">
                        <c:v>180333.35087719315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7E9-486D-A4FA-CEDBA7B977AF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ogrzewania'!$B$97</c15:sqref>
                        </c15:formulaRef>
                      </c:ext>
                    </c:extLst>
                    <c:strCache>
                      <c:ptCount val="1"/>
                      <c:pt idx="0">
                        <c:v>Gruntowa pompa ciepła + fotowoltaika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ogrzewania'!$C$90:$I$90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30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ogrzewania'!$C$97:$I$97</c15:sqref>
                        </c15:formulaRef>
                      </c:ext>
                    </c:extLst>
                    <c:numCache>
                      <c:formatCode>#\ ##0.00\ "zł"</c:formatCode>
                      <c:ptCount val="7"/>
                      <c:pt idx="0">
                        <c:v>73278.952777777784</c:v>
                      </c:pt>
                      <c:pt idx="1">
                        <c:v>86394.76388888892</c:v>
                      </c:pt>
                      <c:pt idx="2">
                        <c:v>102789.52777777784</c:v>
                      </c:pt>
                      <c:pt idx="3">
                        <c:v>119184.29166666676</c:v>
                      </c:pt>
                      <c:pt idx="4">
                        <c:v>135579.05555555565</c:v>
                      </c:pt>
                      <c:pt idx="5">
                        <c:v>151973.8194444445</c:v>
                      </c:pt>
                      <c:pt idx="6">
                        <c:v>168368.58333333334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7E9-486D-A4FA-CEDBA7B977AF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ogrzewania'!$B$99</c15:sqref>
                        </c15:formulaRef>
                      </c:ext>
                    </c:extLst>
                    <c:strCache>
                      <c:ptCount val="1"/>
                      <c:pt idx="0">
                        <c:v>Piec na ekogroszek lub pellet  + fotowoltaika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ogrzewania'!$C$90:$I$90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30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ogrzewania'!$C$99:$I$99</c15:sqref>
                        </c15:formulaRef>
                      </c:ext>
                    </c:extLst>
                    <c:numCache>
                      <c:formatCode>#\ ##0.00\ "zł"</c:formatCode>
                      <c:ptCount val="7"/>
                      <c:pt idx="0">
                        <c:v>64033.431871345027</c:v>
                      </c:pt>
                      <c:pt idx="1">
                        <c:v>81325.054093567247</c:v>
                      </c:pt>
                      <c:pt idx="2">
                        <c:v>102939.58187134501</c:v>
                      </c:pt>
                      <c:pt idx="3">
                        <c:v>124554.10964912278</c:v>
                      </c:pt>
                      <c:pt idx="4">
                        <c:v>146168.63742690059</c:v>
                      </c:pt>
                      <c:pt idx="5">
                        <c:v>167783.16520467843</c:v>
                      </c:pt>
                      <c:pt idx="6">
                        <c:v>189397.69298245627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77E9-486D-A4FA-CEDBA7B977AF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ogrzewania'!$B$101</c15:sqref>
                        </c15:formulaRef>
                      </c:ext>
                    </c:extLst>
                    <c:strCache>
                      <c:ptCount val="1"/>
                      <c:pt idx="0">
                        <c:v>Ogrzewanie elektryczne ( II taryfa) + fotowoltaika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ogrzewania'!$C$90:$I$90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1</c:v>
                      </c:pt>
                      <c:pt idx="1">
                        <c:v>5</c:v>
                      </c:pt>
                      <c:pt idx="2">
                        <c:v>10</c:v>
                      </c:pt>
                      <c:pt idx="3">
                        <c:v>15</c:v>
                      </c:pt>
                      <c:pt idx="4">
                        <c:v>20</c:v>
                      </c:pt>
                      <c:pt idx="5">
                        <c:v>25</c:v>
                      </c:pt>
                      <c:pt idx="6">
                        <c:v>30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'Koszty ogrzewania'!$C$101:$I$101</c15:sqref>
                        </c15:formulaRef>
                      </c:ext>
                    </c:extLst>
                    <c:numCache>
                      <c:formatCode>#\ ##0.00\ "zł"</c:formatCode>
                      <c:ptCount val="7"/>
                      <c:pt idx="0">
                        <c:v>92914.574780701747</c:v>
                      </c:pt>
                      <c:pt idx="1">
                        <c:v>119445.72478070177</c:v>
                      </c:pt>
                      <c:pt idx="2">
                        <c:v>152609.6622807018</c:v>
                      </c:pt>
                      <c:pt idx="3">
                        <c:v>185773.59978070183</c:v>
                      </c:pt>
                      <c:pt idx="4">
                        <c:v>218937.53728070186</c:v>
                      </c:pt>
                      <c:pt idx="5">
                        <c:v>252101.47478070189</c:v>
                      </c:pt>
                      <c:pt idx="6">
                        <c:v>285265.4122807018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77E9-486D-A4FA-CEDBA7B977AF}"/>
                  </c:ext>
                </c:extLst>
              </c15:ser>
            </c15:filteredLineSeries>
          </c:ext>
        </c:extLst>
      </c:lineChart>
      <c:catAx>
        <c:axId val="123046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30469535"/>
        <c:crosses val="autoZero"/>
        <c:auto val="1"/>
        <c:lblAlgn val="ctr"/>
        <c:lblOffset val="100"/>
        <c:noMultiLvlLbl val="0"/>
      </c:catAx>
      <c:valAx>
        <c:axId val="1230469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0\ &quot;zł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30465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0969164907669966"/>
          <c:y val="0.12849799026615136"/>
          <c:w val="0.13244031189107089"/>
          <c:h val="0.626860060155136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3971364</xdr:colOff>
      <xdr:row>104</xdr:row>
      <xdr:rowOff>201705</xdr:rowOff>
    </xdr:from>
    <xdr:to>
      <xdr:col>8</xdr:col>
      <xdr:colOff>1631576</xdr:colOff>
      <xdr:row>135</xdr:row>
      <xdr:rowOff>161365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B6CCF006-87E9-E013-9395-FC82BFB0F6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1661160</xdr:colOff>
      <xdr:row>135</xdr:row>
      <xdr:rowOff>40341</xdr:rowOff>
    </xdr:from>
    <xdr:to>
      <xdr:col>8</xdr:col>
      <xdr:colOff>1775011</xdr:colOff>
      <xdr:row>164</xdr:row>
      <xdr:rowOff>64994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0743EDAC-D362-F5F0-6CFD-A002D1AF61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VLjU-4XRBB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20"/>
  <sheetViews>
    <sheetView tabSelected="1" topLeftCell="A42" zoomScale="85" zoomScaleNormal="85" workbookViewId="0">
      <selection activeCell="C54" sqref="C54"/>
    </sheetView>
  </sheetViews>
  <sheetFormatPr defaultColWidth="9" defaultRowHeight="17.399999999999999"/>
  <cols>
    <col min="1" max="1" width="9" style="1"/>
    <col min="2" max="2" width="59.5" style="1" customWidth="1"/>
    <col min="3" max="3" width="54.3984375" style="1" customWidth="1"/>
    <col min="4" max="4" width="31.09765625" style="1" customWidth="1"/>
    <col min="5" max="5" width="30.5" style="1" customWidth="1"/>
    <col min="6" max="6" width="26.3984375" style="1" customWidth="1"/>
    <col min="7" max="7" width="38.69921875" style="1" customWidth="1"/>
    <col min="8" max="8" width="24.296875" style="1" customWidth="1"/>
    <col min="9" max="9" width="23.69921875" style="2" customWidth="1"/>
    <col min="10" max="10" width="24.796875" style="3" customWidth="1"/>
    <col min="11" max="11" width="28.19921875" style="3" customWidth="1"/>
    <col min="12" max="12" width="31.59765625" style="3" customWidth="1"/>
    <col min="13" max="13" width="36.69921875" style="3" customWidth="1"/>
    <col min="14" max="14" width="18.5" style="1" customWidth="1"/>
    <col min="15" max="15" width="29.69921875" style="1" customWidth="1"/>
    <col min="16" max="16" width="28.796875" style="1" customWidth="1"/>
    <col min="17" max="17" width="32.19921875" style="1" customWidth="1"/>
    <col min="18" max="18" width="28.19921875" style="1" customWidth="1"/>
    <col min="19" max="19" width="17.69921875" style="1" customWidth="1"/>
    <col min="20" max="20" width="14.5" style="1" customWidth="1"/>
    <col min="21" max="21" width="12.69921875" style="1" customWidth="1"/>
    <col min="22" max="22" width="14.296875" style="1" customWidth="1"/>
    <col min="23" max="23" width="15.19921875" style="1" customWidth="1"/>
    <col min="24" max="73" width="15.09765625" style="1" bestFit="1" customWidth="1"/>
    <col min="74" max="16384" width="9" style="1"/>
  </cols>
  <sheetData>
    <row r="1" spans="2:29" ht="21">
      <c r="B1" s="109" t="s">
        <v>78</v>
      </c>
    </row>
    <row r="3" spans="2:29" ht="20.399999999999999">
      <c r="B3" s="4" t="s">
        <v>79</v>
      </c>
      <c r="C3" s="127" t="s">
        <v>80</v>
      </c>
    </row>
    <row r="4" spans="2:29" ht="20.399999999999999">
      <c r="B4" s="4"/>
      <c r="C4" s="127"/>
    </row>
    <row r="5" spans="2:29">
      <c r="B5" s="101" t="s">
        <v>86</v>
      </c>
    </row>
    <row r="6" spans="2:29">
      <c r="B6" s="101" t="s">
        <v>65</v>
      </c>
      <c r="P6"/>
    </row>
    <row r="7" spans="2:29">
      <c r="B7" s="4"/>
    </row>
    <row r="8" spans="2:29" ht="22.8">
      <c r="B8" s="138" t="s">
        <v>13</v>
      </c>
    </row>
    <row r="9" spans="2:29" ht="21">
      <c r="B9" s="137"/>
      <c r="C9" s="111" t="s">
        <v>14</v>
      </c>
      <c r="D9" s="124">
        <v>4</v>
      </c>
      <c r="E9" s="113"/>
    </row>
    <row r="10" spans="2:29">
      <c r="B10" s="114"/>
      <c r="C10" s="115" t="s">
        <v>33</v>
      </c>
      <c r="D10" s="53">
        <v>150</v>
      </c>
      <c r="E10" s="117"/>
    </row>
    <row r="11" spans="2:29">
      <c r="B11" s="118"/>
      <c r="C11" s="119"/>
      <c r="D11" s="120"/>
      <c r="E11" s="121"/>
      <c r="T11" s="83"/>
      <c r="U11" s="92"/>
      <c r="Y11" s="1" t="s">
        <v>34</v>
      </c>
      <c r="AB11" s="2"/>
      <c r="AC11" s="3"/>
    </row>
    <row r="12" spans="2:29">
      <c r="T12" s="83"/>
      <c r="U12" s="92"/>
      <c r="AB12" s="2"/>
      <c r="AC12" s="3"/>
    </row>
    <row r="13" spans="2:29" s="103" customFormat="1" ht="22.8">
      <c r="B13" s="138" t="s">
        <v>69</v>
      </c>
      <c r="C13" s="104"/>
      <c r="I13" s="105"/>
      <c r="J13" s="106"/>
      <c r="K13" s="106"/>
      <c r="L13" s="106"/>
      <c r="M13" s="106"/>
      <c r="T13" s="107"/>
      <c r="U13" s="108"/>
      <c r="AB13" s="105"/>
      <c r="AC13" s="106"/>
    </row>
    <row r="14" spans="2:29">
      <c r="B14" s="122" t="s">
        <v>27</v>
      </c>
      <c r="C14" s="112"/>
      <c r="D14" s="112"/>
      <c r="E14" s="113"/>
      <c r="T14" s="83"/>
      <c r="U14" s="92"/>
      <c r="Y14" s="1" t="s">
        <v>35</v>
      </c>
      <c r="AB14" s="2"/>
      <c r="AC14" s="3"/>
    </row>
    <row r="15" spans="2:29">
      <c r="B15" s="114"/>
      <c r="C15" s="116" t="s">
        <v>30</v>
      </c>
      <c r="D15" s="53">
        <v>40</v>
      </c>
      <c r="E15" s="117" t="s">
        <v>31</v>
      </c>
      <c r="U15" s="92"/>
      <c r="Z15" s="1" t="s">
        <v>45</v>
      </c>
      <c r="AA15" s="1" t="s">
        <v>46</v>
      </c>
      <c r="AB15" s="3"/>
      <c r="AC15" s="3"/>
    </row>
    <row r="16" spans="2:29">
      <c r="B16" s="114"/>
      <c r="C16" s="116" t="s">
        <v>25</v>
      </c>
      <c r="D16" s="128">
        <f>D15*D10*(1-D84)</f>
        <v>6000</v>
      </c>
      <c r="E16" s="117" t="s">
        <v>0</v>
      </c>
      <c r="T16" s="83"/>
      <c r="Y16" s="1" t="s">
        <v>36</v>
      </c>
      <c r="Z16" s="1">
        <v>0</v>
      </c>
      <c r="AA16" s="2" t="e">
        <f>IF(Z16&gt;$T$14,0,IF(AND(#REF!&lt;$T$14,Z17&lt;$T$14),31,IF(Z17&gt;$T$14,(($T$14-Z16)/(Z17-Z16))*31,(($T$14-Z16)/(Z17-Z16)*31))))</f>
        <v>#REF!</v>
      </c>
      <c r="AB16" s="3" t="e">
        <f t="shared" ref="AB16:AB24" si="0">($T$11-Z16)*AA16</f>
        <v>#REF!</v>
      </c>
    </row>
    <row r="17" spans="2:28">
      <c r="B17" s="114"/>
      <c r="C17" s="116"/>
      <c r="D17" s="116"/>
      <c r="E17" s="117"/>
      <c r="T17" s="93"/>
      <c r="Y17" s="1" t="s">
        <v>37</v>
      </c>
      <c r="Z17" s="1">
        <v>1.1000000000000001</v>
      </c>
      <c r="AA17" s="2">
        <f>IF(Z17&gt;$T$14,0,IF(AND(Z16&lt;$T$14,Z18&lt;$T$14),28,IF(Z18&gt;$T$14,(($T$14-Z17)/(Z18-Z17))*28,(($T$14-Z17)/(Z16-Z17)*28))))</f>
        <v>0</v>
      </c>
      <c r="AB17" s="3">
        <f t="shared" si="0"/>
        <v>0</v>
      </c>
    </row>
    <row r="18" spans="2:28">
      <c r="B18" s="114"/>
      <c r="C18" s="116"/>
      <c r="D18" s="116"/>
      <c r="E18" s="117"/>
      <c r="T18" s="83"/>
      <c r="Y18" s="1" t="s">
        <v>38</v>
      </c>
      <c r="Z18" s="1">
        <v>4.3</v>
      </c>
      <c r="AA18" s="2">
        <f>IF(Z18&gt;$T$14,0,IF(AND(Z17&lt;$T$14,Z19&lt;$T$14),31,IF(Z19&gt;$T$14,(($T$14-Z18)/(Z19-Z18))*31,(($T$14-Z18)/(Z17-Z18)*31))))</f>
        <v>0</v>
      </c>
      <c r="AB18" s="3">
        <f t="shared" si="0"/>
        <v>0</v>
      </c>
    </row>
    <row r="19" spans="2:28">
      <c r="B19" s="114" t="s">
        <v>28</v>
      </c>
      <c r="C19" s="116" t="s">
        <v>3</v>
      </c>
      <c r="D19" s="53">
        <v>50</v>
      </c>
      <c r="E19" s="117"/>
      <c r="T19" s="83"/>
      <c r="Y19" s="1" t="s">
        <v>39</v>
      </c>
      <c r="Z19" s="1">
        <v>9.6999999999999993</v>
      </c>
      <c r="AA19" s="2">
        <f>IF(Z19&gt;$T$14,0,IF(AND(Z18&lt;$T$14,Z20&lt;$T$14),30,IF(Z20&gt;$T$14,(($T$14-Z19)/(Z20-Z19))*30,(($T$14-Z19)/(Z18-Z19)*30))))</f>
        <v>0</v>
      </c>
      <c r="AB19" s="3">
        <f t="shared" si="0"/>
        <v>0</v>
      </c>
    </row>
    <row r="20" spans="2:28">
      <c r="B20" s="114"/>
      <c r="C20" s="116" t="s">
        <v>4</v>
      </c>
      <c r="D20" s="53">
        <v>45</v>
      </c>
      <c r="E20" s="117"/>
      <c r="T20" s="83"/>
      <c r="Y20" s="1" t="s">
        <v>40</v>
      </c>
      <c r="Z20" s="1">
        <v>14.3</v>
      </c>
      <c r="AA20" s="2">
        <f>IF(Z20&gt;$T$14,0,IF(AND(Z19&lt;$T$14,Z21&lt;$T$14),31,IF(Z21&gt;$T$14,(($T$14-Z20)/(Z21-Z20))*31,(($T$14-Z20)/(Z19-Z20)*31))))</f>
        <v>0</v>
      </c>
      <c r="AB20" s="3">
        <f t="shared" si="0"/>
        <v>0</v>
      </c>
    </row>
    <row r="21" spans="2:28">
      <c r="B21" s="114"/>
      <c r="C21" s="116" t="s">
        <v>5</v>
      </c>
      <c r="D21" s="53">
        <v>10</v>
      </c>
      <c r="E21" s="117"/>
      <c r="T21" s="83"/>
      <c r="Y21" s="1" t="s">
        <v>41</v>
      </c>
      <c r="Z21" s="1">
        <v>17.7</v>
      </c>
      <c r="AA21" s="2">
        <f>IF(Z21&gt;$T$14,0,IF(AND(Z20&lt;$T$14,Z22&lt;$T$14),30,IF(Z22&gt;$T$14,(($T$14-Z21)/(Z22-Z21))*30,(($T$14-Z21)/(Z20-Z21)*30))))</f>
        <v>0</v>
      </c>
      <c r="AB21" s="3">
        <f t="shared" si="0"/>
        <v>0</v>
      </c>
    </row>
    <row r="22" spans="2:28">
      <c r="B22" s="114"/>
      <c r="C22" s="116" t="s">
        <v>32</v>
      </c>
      <c r="D22" s="129">
        <v>1</v>
      </c>
      <c r="E22" s="117"/>
      <c r="T22" s="83"/>
      <c r="Y22" s="1" t="s">
        <v>42</v>
      </c>
      <c r="Z22" s="1">
        <v>19.7</v>
      </c>
      <c r="AA22" s="2">
        <f>IF(Z22&gt;$T$14,0,IF(AND(Z21&lt;$T$14,#REF!&lt;$T$14),31,IF(#REF!&gt;$T$14,(($T$14-Z22)/(#REF!-Z22))*31,(($T$14-Z22)/(Z21-Z22)*31))))</f>
        <v>0</v>
      </c>
      <c r="AB22" s="3">
        <f t="shared" si="0"/>
        <v>0</v>
      </c>
    </row>
    <row r="23" spans="2:28">
      <c r="B23" s="114"/>
      <c r="C23" s="116"/>
      <c r="D23" s="116"/>
      <c r="E23" s="117"/>
      <c r="T23" s="83"/>
      <c r="Y23" s="1" t="s">
        <v>43</v>
      </c>
      <c r="Z23" s="1">
        <v>14.5</v>
      </c>
      <c r="AA23" s="2">
        <f>IF(Z23&gt;$T$14,0,IF(AND(#REF!&lt;$T$14,#REF!&lt;$T$14),30,IF(#REF!&gt;$T$14,(($T$14-Z23)/(#REF!-Z23))*30,(($T$14-Z23)/(#REF!-Z23)*30))))</f>
        <v>0</v>
      </c>
      <c r="AB23" s="3">
        <f t="shared" si="0"/>
        <v>0</v>
      </c>
    </row>
    <row r="24" spans="2:28">
      <c r="B24" s="114"/>
      <c r="C24" s="116" t="s">
        <v>26</v>
      </c>
      <c r="D24" s="144">
        <f>D19*(D20-D21)*4.2*D22/3600*D9*361</f>
        <v>2948.1666666666665</v>
      </c>
      <c r="E24" s="117" t="s">
        <v>59</v>
      </c>
      <c r="T24" s="83"/>
      <c r="Y24" s="1" t="s">
        <v>44</v>
      </c>
      <c r="Z24" s="1">
        <v>4.7</v>
      </c>
      <c r="AA24" s="2">
        <f>IF(Z24&gt;$T$14,0,IF(AND(#REF!&lt;$T$14,#REF!&lt;$T$14),30,IF(#REF!&gt;$T$14,(($T$14-Z24)/(#REF!-Z24))*30,(($T$14-Z24)/(#REF!-Z24)*30))))</f>
        <v>0</v>
      </c>
      <c r="AB24" s="3">
        <f t="shared" si="0"/>
        <v>0</v>
      </c>
    </row>
    <row r="25" spans="2:28">
      <c r="B25" s="114"/>
      <c r="C25" s="116"/>
      <c r="D25" s="128"/>
      <c r="E25" s="117"/>
      <c r="T25" s="83"/>
      <c r="AA25" s="2"/>
      <c r="AB25" s="3"/>
    </row>
    <row r="26" spans="2:28">
      <c r="B26" s="118" t="s">
        <v>29</v>
      </c>
      <c r="C26" s="119" t="s">
        <v>87</v>
      </c>
      <c r="D26" s="123">
        <v>3000</v>
      </c>
      <c r="E26" s="121" t="s">
        <v>12</v>
      </c>
    </row>
    <row r="27" spans="2:28">
      <c r="C27" s="89"/>
    </row>
    <row r="28" spans="2:28">
      <c r="B28" s="122" t="s">
        <v>8</v>
      </c>
      <c r="C28" s="112" t="s">
        <v>1</v>
      </c>
      <c r="D28" s="124">
        <v>950</v>
      </c>
      <c r="E28" s="113" t="s">
        <v>0</v>
      </c>
    </row>
    <row r="29" spans="2:28">
      <c r="B29" s="114"/>
      <c r="C29" s="116" t="s">
        <v>96</v>
      </c>
      <c r="D29" s="53">
        <v>35000</v>
      </c>
      <c r="E29" s="117" t="s">
        <v>17</v>
      </c>
    </row>
    <row r="30" spans="2:28">
      <c r="B30" s="114"/>
      <c r="C30" s="116" t="s">
        <v>66</v>
      </c>
      <c r="D30" s="129">
        <v>0.3</v>
      </c>
      <c r="E30" s="117"/>
    </row>
    <row r="31" spans="2:28">
      <c r="B31" s="114"/>
      <c r="C31" s="116" t="s">
        <v>88</v>
      </c>
      <c r="D31" s="53">
        <v>0.25</v>
      </c>
      <c r="E31" s="117" t="s">
        <v>17</v>
      </c>
    </row>
    <row r="32" spans="2:28">
      <c r="B32" s="114"/>
      <c r="C32" s="116"/>
      <c r="D32" s="116"/>
      <c r="E32" s="117"/>
    </row>
    <row r="33" spans="2:15">
      <c r="B33" s="118"/>
      <c r="C33" s="120"/>
      <c r="D33" s="120"/>
      <c r="E33" s="121"/>
    </row>
    <row r="35" spans="2:15" ht="63">
      <c r="B35" s="91" t="s">
        <v>6</v>
      </c>
      <c r="C35" s="99" t="s">
        <v>22</v>
      </c>
      <c r="D35" s="90" t="s">
        <v>68</v>
      </c>
    </row>
    <row r="36" spans="2:15">
      <c r="B36" s="114" t="s">
        <v>2</v>
      </c>
      <c r="C36" s="146">
        <f>(K70/$D$28)*1.3</f>
        <v>4.1052631578947372</v>
      </c>
      <c r="D36" s="145">
        <f>$D$29/8*40%+$D$29/8*C36</f>
        <v>19710.526315789473</v>
      </c>
    </row>
    <row r="37" spans="2:15">
      <c r="B37" s="114" t="str">
        <f>B57</f>
        <v>Pompa ciepła powietrze-woda</v>
      </c>
      <c r="C37" s="146">
        <f>(K74/$D$28)*1.3</f>
        <v>7.6037944862155387</v>
      </c>
      <c r="D37" s="145">
        <f>$D$29/8*40%+$D$29/8*C37</f>
        <v>35016.600877192985</v>
      </c>
    </row>
    <row r="38" spans="2:15">
      <c r="B38" s="114" t="str">
        <f>B58</f>
        <v>Gruntowa pompa ciepła</v>
      </c>
      <c r="C38" s="146">
        <f>(K76/$D$28)*1.3</f>
        <v>6.8263430799220286</v>
      </c>
      <c r="D38" s="145">
        <f>$D$29/8*40%+$D$29/8*C38</f>
        <v>31615.250974658877</v>
      </c>
    </row>
    <row r="39" spans="2:15">
      <c r="B39" s="114" t="str">
        <f>B59</f>
        <v xml:space="preserve">Piec na ekogroszek lub pellet </v>
      </c>
      <c r="C39" s="146">
        <f>(K78/$D$28)*1.3</f>
        <v>4.1052631578947372</v>
      </c>
      <c r="D39" s="145">
        <f>$D$29/8*40%+$D$29/8*C39</f>
        <v>19710.526315789473</v>
      </c>
    </row>
    <row r="40" spans="2:15">
      <c r="B40" s="114" t="str">
        <f>B60</f>
        <v>Ogrzewanie elektryczne ( II taryfa)</v>
      </c>
      <c r="C40" s="146">
        <f>(K80/$D$28)*1.3</f>
        <v>16.350122807017545</v>
      </c>
      <c r="D40" s="145">
        <f>$D$29/8*40%+$D$29/8*C40</f>
        <v>73281.787280701756</v>
      </c>
    </row>
    <row r="42" spans="2:15" ht="59.4" customHeight="1">
      <c r="B42" s="161" t="s">
        <v>114</v>
      </c>
      <c r="C42" s="161"/>
      <c r="D42" s="161"/>
      <c r="E42" s="161"/>
    </row>
    <row r="44" spans="2:15" ht="22.8">
      <c r="B44" s="138" t="s">
        <v>89</v>
      </c>
      <c r="C44" s="89"/>
    </row>
    <row r="45" spans="2:15" ht="18" customHeight="1">
      <c r="B45" s="110" t="s">
        <v>101</v>
      </c>
      <c r="C45" s="111" t="s">
        <v>47</v>
      </c>
      <c r="D45" s="124">
        <v>0.3</v>
      </c>
      <c r="E45" s="113" t="s">
        <v>18</v>
      </c>
      <c r="F45" s="163"/>
      <c r="G45" s="164"/>
      <c r="H45" s="164"/>
      <c r="I45" s="1"/>
      <c r="J45" s="1"/>
      <c r="K45" s="1"/>
      <c r="L45" s="1"/>
      <c r="M45" s="1"/>
      <c r="O45" s="3"/>
    </row>
    <row r="46" spans="2:15">
      <c r="B46" s="125"/>
      <c r="C46" s="115" t="s">
        <v>48</v>
      </c>
      <c r="D46" s="53">
        <v>40</v>
      </c>
      <c r="E46" s="117" t="s">
        <v>49</v>
      </c>
      <c r="F46" s="163"/>
      <c r="G46" s="164"/>
      <c r="H46" s="164"/>
      <c r="I46" s="1"/>
      <c r="J46" s="1"/>
      <c r="K46" s="1"/>
      <c r="L46" s="1"/>
      <c r="M46" s="1"/>
    </row>
    <row r="47" spans="2:15">
      <c r="B47" s="125" t="s">
        <v>102</v>
      </c>
      <c r="C47" s="115" t="s">
        <v>103</v>
      </c>
      <c r="D47" s="53">
        <v>2.2000000000000002</v>
      </c>
      <c r="E47" s="117" t="s">
        <v>104</v>
      </c>
      <c r="F47" s="143"/>
      <c r="G47" s="147"/>
      <c r="H47" s="143"/>
      <c r="I47" s="1"/>
      <c r="J47" s="1"/>
      <c r="K47" s="1"/>
      <c r="L47" s="1"/>
      <c r="M47" s="1"/>
    </row>
    <row r="48" spans="2:15" ht="34.799999999999997">
      <c r="B48" s="110" t="s">
        <v>20</v>
      </c>
      <c r="C48" s="111" t="s">
        <v>50</v>
      </c>
      <c r="D48" s="124">
        <v>1</v>
      </c>
      <c r="E48" s="113" t="s">
        <v>18</v>
      </c>
    </row>
    <row r="49" spans="1:12">
      <c r="B49" s="114"/>
      <c r="C49" s="115" t="s">
        <v>51</v>
      </c>
      <c r="D49" s="53">
        <v>30</v>
      </c>
      <c r="E49" s="117" t="s">
        <v>49</v>
      </c>
    </row>
    <row r="50" spans="1:12" ht="34.799999999999997">
      <c r="B50" s="114"/>
      <c r="C50" s="115" t="s">
        <v>52</v>
      </c>
      <c r="D50" s="53">
        <v>0.8</v>
      </c>
      <c r="E50" s="117" t="s">
        <v>18</v>
      </c>
    </row>
    <row r="51" spans="1:12">
      <c r="B51" s="114"/>
      <c r="C51" s="115" t="s">
        <v>53</v>
      </c>
      <c r="D51" s="53">
        <v>22</v>
      </c>
      <c r="E51" s="117" t="s">
        <v>49</v>
      </c>
    </row>
    <row r="52" spans="1:12">
      <c r="B52" s="110" t="s">
        <v>21</v>
      </c>
      <c r="C52" s="111" t="s">
        <v>15</v>
      </c>
      <c r="D52" s="124">
        <v>1400</v>
      </c>
      <c r="E52" s="113" t="s">
        <v>16</v>
      </c>
    </row>
    <row r="53" spans="1:12">
      <c r="C53" s="89"/>
    </row>
    <row r="54" spans="1:12" ht="84">
      <c r="B54" s="138" t="s">
        <v>60</v>
      </c>
      <c r="C54" s="109"/>
      <c r="D54" s="148" t="s">
        <v>64</v>
      </c>
      <c r="E54" s="148" t="s">
        <v>115</v>
      </c>
      <c r="F54" s="152" t="s">
        <v>98</v>
      </c>
      <c r="G54" s="152"/>
      <c r="H54" s="157" t="s">
        <v>113</v>
      </c>
      <c r="I54" s="180"/>
      <c r="J54" s="2"/>
    </row>
    <row r="55" spans="1:12">
      <c r="B55" s="112" t="s">
        <v>105</v>
      </c>
      <c r="C55" s="112"/>
      <c r="D55" s="53">
        <v>25000</v>
      </c>
      <c r="E55" s="53">
        <v>300</v>
      </c>
      <c r="F55" s="153">
        <v>98</v>
      </c>
      <c r="G55" s="154" t="s">
        <v>81</v>
      </c>
      <c r="H55" s="158">
        <f>D45/F55*100</f>
        <v>0.30612244897959184</v>
      </c>
      <c r="J55" s="139" t="s">
        <v>82</v>
      </c>
      <c r="K55" s="140"/>
      <c r="L55" s="141" t="s">
        <v>83</v>
      </c>
    </row>
    <row r="56" spans="1:12">
      <c r="B56" s="114" t="s">
        <v>106</v>
      </c>
      <c r="C56" s="116"/>
      <c r="D56" s="53">
        <v>32000</v>
      </c>
      <c r="E56" s="53">
        <v>300</v>
      </c>
      <c r="F56" s="153">
        <v>98</v>
      </c>
      <c r="G56" s="155" t="s">
        <v>81</v>
      </c>
      <c r="H56" s="159">
        <f>0.153*D47/F56*100</f>
        <v>0.34346938775510205</v>
      </c>
      <c r="J56" s="142" t="s">
        <v>70</v>
      </c>
      <c r="K56" s="140"/>
      <c r="L56" s="140">
        <v>4.5</v>
      </c>
    </row>
    <row r="57" spans="1:12" ht="34.799999999999997">
      <c r="B57" s="114" t="s">
        <v>110</v>
      </c>
      <c r="C57" s="116"/>
      <c r="D57" s="53">
        <v>32000</v>
      </c>
      <c r="E57" s="53">
        <v>500</v>
      </c>
      <c r="F57" s="153">
        <v>3.5</v>
      </c>
      <c r="G57" s="155" t="s">
        <v>97</v>
      </c>
      <c r="H57" s="159">
        <f>D48/F57</f>
        <v>0.2857142857142857</v>
      </c>
      <c r="J57" s="142" t="s">
        <v>71</v>
      </c>
      <c r="K57" s="140"/>
      <c r="L57" s="140">
        <v>3.8</v>
      </c>
    </row>
    <row r="58" spans="1:12" ht="34.799999999999997">
      <c r="B58" s="114" t="s">
        <v>111</v>
      </c>
      <c r="C58" s="116"/>
      <c r="D58" s="53">
        <v>70000</v>
      </c>
      <c r="E58" s="53">
        <v>500</v>
      </c>
      <c r="F58" s="153">
        <v>4.5</v>
      </c>
      <c r="G58" s="155" t="s">
        <v>97</v>
      </c>
      <c r="H58" s="159">
        <f>D48/F58</f>
        <v>0.22222222222222221</v>
      </c>
      <c r="J58" s="142" t="s">
        <v>95</v>
      </c>
      <c r="K58" s="140"/>
      <c r="L58" s="140">
        <v>3.5</v>
      </c>
    </row>
    <row r="59" spans="1:12" ht="34.799999999999997">
      <c r="B59" s="114" t="s">
        <v>109</v>
      </c>
      <c r="C59" s="116"/>
      <c r="D59" s="53">
        <v>40000</v>
      </c>
      <c r="E59" s="53">
        <v>300</v>
      </c>
      <c r="F59" s="53">
        <v>80</v>
      </c>
      <c r="G59" s="155" t="s">
        <v>97</v>
      </c>
      <c r="H59" s="159">
        <f>D52/4800/F59*100</f>
        <v>0.36458333333333331</v>
      </c>
      <c r="J59" s="142" t="s">
        <v>72</v>
      </c>
      <c r="K59" s="140"/>
      <c r="L59" s="140">
        <v>2.9</v>
      </c>
    </row>
    <row r="60" spans="1:12" ht="18" thickBot="1">
      <c r="B60" s="149" t="s">
        <v>112</v>
      </c>
      <c r="C60" s="150"/>
      <c r="D60" s="151">
        <v>13000</v>
      </c>
      <c r="E60" s="151">
        <v>0</v>
      </c>
      <c r="F60" s="123">
        <v>100</v>
      </c>
      <c r="G60" s="156" t="s">
        <v>81</v>
      </c>
      <c r="H60" s="160">
        <f>D50/F60*100</f>
        <v>0.8</v>
      </c>
      <c r="J60" s="142" t="s">
        <v>73</v>
      </c>
      <c r="K60" s="140"/>
      <c r="L60" s="140">
        <v>2.5</v>
      </c>
    </row>
    <row r="61" spans="1:12">
      <c r="B61" s="86"/>
      <c r="C61" s="86"/>
      <c r="D61" s="86"/>
      <c r="E61" s="86"/>
      <c r="F61" s="86"/>
      <c r="I61" s="1"/>
    </row>
    <row r="62" spans="1:12">
      <c r="B62" s="86"/>
      <c r="C62" s="86"/>
      <c r="D62" s="86"/>
      <c r="E62" s="86"/>
      <c r="F62" s="86"/>
      <c r="I62" s="1"/>
      <c r="J62" s="2"/>
    </row>
    <row r="63" spans="1:12">
      <c r="B63" s="86"/>
      <c r="C63" s="86"/>
      <c r="D63" s="86"/>
      <c r="E63" s="86"/>
      <c r="F63" s="86"/>
      <c r="I63" s="1"/>
      <c r="J63" s="2"/>
    </row>
    <row r="64" spans="1:12">
      <c r="A64" s="86"/>
      <c r="B64" s="86"/>
      <c r="C64" s="88"/>
      <c r="D64" s="3"/>
      <c r="E64" s="97"/>
      <c r="H64" s="102"/>
      <c r="I64" s="1"/>
      <c r="J64" s="2"/>
    </row>
    <row r="65" spans="1:77">
      <c r="A65" s="86"/>
      <c r="B65" s="161" t="s">
        <v>99</v>
      </c>
      <c r="C65" s="161"/>
      <c r="D65" s="161"/>
      <c r="E65" s="161"/>
      <c r="I65" s="1"/>
      <c r="J65" s="2"/>
    </row>
    <row r="66" spans="1:77" ht="53.4" customHeight="1">
      <c r="A66" s="86"/>
      <c r="B66" s="161"/>
      <c r="C66" s="161"/>
      <c r="D66" s="161"/>
      <c r="E66" s="161"/>
    </row>
    <row r="67" spans="1:77">
      <c r="A67" s="87"/>
      <c r="B67" s="86"/>
      <c r="D67" s="3"/>
    </row>
    <row r="68" spans="1:77" s="24" customFormat="1" ht="147">
      <c r="B68" s="91" t="s">
        <v>6</v>
      </c>
      <c r="C68" s="91" t="s">
        <v>7</v>
      </c>
      <c r="D68" s="90" t="s">
        <v>24</v>
      </c>
      <c r="E68" s="90" t="s">
        <v>55</v>
      </c>
      <c r="F68" s="99" t="s">
        <v>22</v>
      </c>
      <c r="G68" s="90" t="s">
        <v>68</v>
      </c>
      <c r="H68" s="90" t="s">
        <v>100</v>
      </c>
      <c r="I68" s="90" t="s">
        <v>54</v>
      </c>
      <c r="J68" s="90" t="s">
        <v>57</v>
      </c>
      <c r="K68" s="90" t="s">
        <v>91</v>
      </c>
      <c r="L68" s="90" t="s">
        <v>90</v>
      </c>
      <c r="M68" s="94" t="s">
        <v>56</v>
      </c>
      <c r="N68" s="90" t="s">
        <v>23</v>
      </c>
      <c r="O68" s="90" t="s">
        <v>58</v>
      </c>
      <c r="Q68" s="90" t="s">
        <v>74</v>
      </c>
      <c r="S68" s="1"/>
      <c r="T68" s="1"/>
      <c r="U68" s="1"/>
    </row>
    <row r="69" spans="1:77">
      <c r="I69" s="1"/>
      <c r="J69" s="1"/>
      <c r="K69" s="1"/>
      <c r="L69" s="1"/>
      <c r="M69" s="2"/>
      <c r="BW69" s="1">
        <v>52</v>
      </c>
      <c r="BX69" s="1">
        <v>53</v>
      </c>
      <c r="BY69" s="1">
        <v>54</v>
      </c>
    </row>
    <row r="70" spans="1:77">
      <c r="A70" s="1">
        <v>1</v>
      </c>
      <c r="B70" s="1" t="s">
        <v>107</v>
      </c>
      <c r="D70" s="1">
        <f>D55</f>
        <v>25000</v>
      </c>
      <c r="E70" s="98" t="s">
        <v>9</v>
      </c>
      <c r="F70" s="3">
        <f>C36</f>
        <v>4.1052631578947372</v>
      </c>
      <c r="G70" s="84">
        <f>D36</f>
        <v>19710.526315789473</v>
      </c>
      <c r="H70" s="3">
        <f>J70+M70+O70+E55</f>
        <v>5454.2346938775509</v>
      </c>
      <c r="I70" s="3">
        <f>($D$16+$D$24)</f>
        <v>8948.1666666666661</v>
      </c>
      <c r="J70" s="3">
        <f>I70*$H$55+$D$46*12</f>
        <v>3219.2346938775509</v>
      </c>
      <c r="K70" s="3">
        <f>$D$26</f>
        <v>3000</v>
      </c>
      <c r="L70" s="3">
        <f>(1-$D$30)*K70</f>
        <v>2100</v>
      </c>
      <c r="M70" s="3">
        <f>L70*$D$48+$D$49*12-$D$31*L70</f>
        <v>1935</v>
      </c>
      <c r="N70" s="3"/>
      <c r="O70" s="85"/>
      <c r="P70" s="1" t="s">
        <v>19</v>
      </c>
      <c r="Q70" s="2">
        <f>I70*0.202</f>
        <v>1807.5296666666666</v>
      </c>
      <c r="R70" s="1" t="s">
        <v>76</v>
      </c>
      <c r="S70" s="1" t="s">
        <v>75</v>
      </c>
    </row>
    <row r="71" spans="1:77">
      <c r="A71" s="1">
        <v>2</v>
      </c>
      <c r="B71" s="1" t="s">
        <v>107</v>
      </c>
      <c r="D71" s="1">
        <f>D55</f>
        <v>25000</v>
      </c>
      <c r="E71" s="24" t="s">
        <v>10</v>
      </c>
      <c r="F71" s="3"/>
      <c r="G71" s="84"/>
      <c r="H71" s="3">
        <f>J71+M71+O71+E55</f>
        <v>6879.2346938775509</v>
      </c>
      <c r="I71" s="3">
        <f>($D$16+$D$24)</f>
        <v>8948.1666666666661</v>
      </c>
      <c r="J71" s="3">
        <f>I71*$H$55+$D$46*12</f>
        <v>3219.2346938775509</v>
      </c>
      <c r="K71" s="3">
        <f>$D$26</f>
        <v>3000</v>
      </c>
      <c r="M71" s="3">
        <f>K71*$D$48+$D$49*12</f>
        <v>3360</v>
      </c>
      <c r="N71" s="3"/>
      <c r="O71" s="3"/>
      <c r="Q71" s="102">
        <f>Q70/1000*50*4.5</f>
        <v>406.69417499999997</v>
      </c>
      <c r="R71" s="1" t="s">
        <v>77</v>
      </c>
    </row>
    <row r="72" spans="1:77">
      <c r="A72" s="1">
        <v>3</v>
      </c>
      <c r="B72" s="1" t="s">
        <v>108</v>
      </c>
      <c r="D72" s="1">
        <f>D56</f>
        <v>32000</v>
      </c>
      <c r="E72" s="98" t="s">
        <v>9</v>
      </c>
      <c r="F72" s="3">
        <f>C39</f>
        <v>4.1052631578947372</v>
      </c>
      <c r="G72" s="84">
        <f>D39</f>
        <v>19710.526315789473</v>
      </c>
      <c r="H72" s="3">
        <f>J72+M72+O72+E56</f>
        <v>5308.4213265306116</v>
      </c>
      <c r="I72" s="3">
        <f>($D$16+$D$24)</f>
        <v>8948.1666666666661</v>
      </c>
      <c r="J72" s="3">
        <f>I72*$H$56</f>
        <v>3073.4213265306121</v>
      </c>
      <c r="K72" s="3">
        <f>$D$26</f>
        <v>3000</v>
      </c>
      <c r="L72" s="3">
        <f>(1-$D$30)*K72</f>
        <v>2100</v>
      </c>
      <c r="M72" s="3">
        <f>L72*$D$48+$D$49*12-$D$31*L72</f>
        <v>1935</v>
      </c>
      <c r="N72" s="3"/>
      <c r="O72" s="3"/>
      <c r="Q72" s="102"/>
    </row>
    <row r="73" spans="1:77">
      <c r="A73" s="1">
        <v>4</v>
      </c>
      <c r="B73" s="1" t="s">
        <v>108</v>
      </c>
      <c r="D73" s="1">
        <f>D56</f>
        <v>32000</v>
      </c>
      <c r="E73" s="24" t="s">
        <v>10</v>
      </c>
      <c r="F73" s="3"/>
      <c r="G73" s="84"/>
      <c r="H73" s="3">
        <f>J73+M73+O73+E56</f>
        <v>6733.4213265306116</v>
      </c>
      <c r="I73" s="3">
        <f>($D$16+$D$24)</f>
        <v>8948.1666666666661</v>
      </c>
      <c r="J73" s="3">
        <f>I73*$H$56</f>
        <v>3073.4213265306121</v>
      </c>
      <c r="K73" s="3">
        <f>$D$26</f>
        <v>3000</v>
      </c>
      <c r="M73" s="3">
        <f>K73*$D$48+$D$49*12</f>
        <v>3360</v>
      </c>
      <c r="N73" s="3"/>
      <c r="O73" s="3"/>
      <c r="Q73" s="102"/>
    </row>
    <row r="74" spans="1:77">
      <c r="A74" s="1">
        <v>5</v>
      </c>
      <c r="B74" s="1" t="str">
        <f>B57</f>
        <v>Pompa ciepła powietrze-woda</v>
      </c>
      <c r="D74" s="1">
        <f>D57</f>
        <v>32000</v>
      </c>
      <c r="E74" s="98" t="s">
        <v>9</v>
      </c>
      <c r="F74" s="3">
        <f>C37</f>
        <v>7.6037944862155387</v>
      </c>
      <c r="G74" s="84">
        <f>D37</f>
        <v>35016.600877192985</v>
      </c>
      <c r="H74" s="3">
        <f>J74+M74+O74+E57</f>
        <v>3777.2249999999999</v>
      </c>
      <c r="I74" s="3"/>
      <c r="K74" s="3">
        <f>($D$16+$D$24)/$F$57+$D$26</f>
        <v>5556.6190476190477</v>
      </c>
      <c r="L74" s="3">
        <f>(1-$D$30)*K74</f>
        <v>3889.6333333333332</v>
      </c>
      <c r="M74" s="3">
        <f>L74*$D$48+$D$49*12-$D$31*L74</f>
        <v>3277.2249999999999</v>
      </c>
      <c r="N74" s="3"/>
      <c r="O74" s="3"/>
    </row>
    <row r="75" spans="1:77">
      <c r="A75" s="1">
        <v>6</v>
      </c>
      <c r="B75" s="1" t="str">
        <f>B57</f>
        <v>Pompa ciepła powietrze-woda</v>
      </c>
      <c r="D75" s="1">
        <f>D57</f>
        <v>32000</v>
      </c>
      <c r="E75" s="24" t="s">
        <v>10</v>
      </c>
      <c r="F75" s="3"/>
      <c r="G75" s="84"/>
      <c r="H75" s="3">
        <f>J75+M75+O75+E57</f>
        <v>6416.6190476190477</v>
      </c>
      <c r="I75" s="3"/>
      <c r="K75" s="3">
        <f>($D$16+$D$24)/$F$57+$D$26</f>
        <v>5556.6190476190477</v>
      </c>
      <c r="M75" s="3">
        <f>K75*$D$48+$D$49*12</f>
        <v>5916.6190476190477</v>
      </c>
      <c r="N75" s="3"/>
      <c r="O75" s="3"/>
    </row>
    <row r="76" spans="1:77">
      <c r="A76" s="1">
        <v>7</v>
      </c>
      <c r="B76" s="1" t="str">
        <f>B58</f>
        <v>Gruntowa pompa ciepła</v>
      </c>
      <c r="D76" s="1">
        <f>D58</f>
        <v>70000</v>
      </c>
      <c r="E76" s="98" t="s">
        <v>9</v>
      </c>
      <c r="F76" s="3"/>
      <c r="G76" s="84"/>
      <c r="H76" s="3">
        <f>J76+M76+O76+E59</f>
        <v>3278.9527777777776</v>
      </c>
      <c r="I76" s="3"/>
      <c r="K76" s="3">
        <f>($D$16+$D$24)/$F$58+$D$26</f>
        <v>4988.4814814814818</v>
      </c>
      <c r="L76" s="3">
        <f>(1-$D$30)*K76</f>
        <v>3491.937037037037</v>
      </c>
      <c r="M76" s="3">
        <f>L76*$D$48+$D$49*12-$D$31*L76</f>
        <v>2978.9527777777776</v>
      </c>
      <c r="N76" s="3"/>
      <c r="O76" s="3"/>
    </row>
    <row r="77" spans="1:77">
      <c r="A77" s="1">
        <v>8</v>
      </c>
      <c r="B77" s="1" t="str">
        <f>B58</f>
        <v>Gruntowa pompa ciepła</v>
      </c>
      <c r="D77" s="1">
        <f>D58</f>
        <v>70000</v>
      </c>
      <c r="E77" s="24" t="s">
        <v>10</v>
      </c>
      <c r="F77" s="3"/>
      <c r="G77" s="84"/>
      <c r="H77" s="3">
        <f>J77+M77+O77+E59</f>
        <v>5648.4814814814818</v>
      </c>
      <c r="I77" s="3"/>
      <c r="K77" s="3">
        <f>($D$16+$D$24)/$F$58+$D$26</f>
        <v>4988.4814814814818</v>
      </c>
      <c r="M77" s="3">
        <f>K77*$D$48+$D$49*12</f>
        <v>5348.4814814814818</v>
      </c>
      <c r="N77" s="3"/>
      <c r="O77" s="3"/>
    </row>
    <row r="78" spans="1:77">
      <c r="A78" s="1">
        <v>9</v>
      </c>
      <c r="B78" s="1" t="str">
        <f>B59</f>
        <v xml:space="preserve">Piec na ekogroszek lub pellet </v>
      </c>
      <c r="D78" s="1">
        <f>D59</f>
        <v>40000</v>
      </c>
      <c r="E78" s="98" t="s">
        <v>9</v>
      </c>
      <c r="F78" s="3">
        <f>C39</f>
        <v>4.1052631578947372</v>
      </c>
      <c r="G78" s="84">
        <f>D39</f>
        <v>19710.526315789473</v>
      </c>
      <c r="H78" s="3">
        <f>J78+M78+O78+E59</f>
        <v>4322.905555555556</v>
      </c>
      <c r="I78" s="3"/>
      <c r="K78" s="3">
        <f>$D$26</f>
        <v>3000</v>
      </c>
      <c r="L78" s="3">
        <f>(1-$D$30)*K78</f>
        <v>2100</v>
      </c>
      <c r="M78" s="3">
        <f>L78*$D$48+$D$49*12-$D$31*L78</f>
        <v>1935</v>
      </c>
      <c r="N78" s="84">
        <f>((D24+D16)/4.8)/100*F59</f>
        <v>1491.3611111111113</v>
      </c>
      <c r="O78" s="3">
        <f>N78/1000*D52</f>
        <v>2087.905555555556</v>
      </c>
      <c r="Q78" s="2"/>
    </row>
    <row r="79" spans="1:77">
      <c r="A79" s="1">
        <v>10</v>
      </c>
      <c r="B79" s="1" t="str">
        <f>B59</f>
        <v xml:space="preserve">Piec na ekogroszek lub pellet </v>
      </c>
      <c r="D79" s="1">
        <f>D59</f>
        <v>40000</v>
      </c>
      <c r="E79" s="24" t="s">
        <v>10</v>
      </c>
      <c r="F79" s="3"/>
      <c r="G79" s="84"/>
      <c r="H79" s="3">
        <f>J79+M79+O79+E59</f>
        <v>5747.905555555556</v>
      </c>
      <c r="I79" s="3"/>
      <c r="K79" s="3">
        <f>$D$26</f>
        <v>3000</v>
      </c>
      <c r="M79" s="3">
        <f>K79*$D$48+$D$49*12</f>
        <v>3360</v>
      </c>
      <c r="N79" s="84">
        <f>((D24+D16)/4.8)/100*F59</f>
        <v>1491.3611111111113</v>
      </c>
      <c r="O79" s="3">
        <f>N79/1000*D52</f>
        <v>2087.905555555556</v>
      </c>
      <c r="Q79" s="102"/>
    </row>
    <row r="80" spans="1:77">
      <c r="A80" s="1">
        <v>11</v>
      </c>
      <c r="B80" s="1" t="str">
        <f>B60</f>
        <v>Ogrzewanie elektryczne ( II taryfa)</v>
      </c>
      <c r="C80" s="1" t="s">
        <v>11</v>
      </c>
      <c r="D80" s="1">
        <f>D60</f>
        <v>13000</v>
      </c>
      <c r="E80" s="98" t="s">
        <v>9</v>
      </c>
      <c r="F80" s="3">
        <f>C40</f>
        <v>16.350122807017545</v>
      </c>
      <c r="G80" s="84">
        <f>D40</f>
        <v>73281.787280701756</v>
      </c>
      <c r="H80" s="3">
        <f>J80+M80+O80+E60</f>
        <v>6632.7874999999985</v>
      </c>
      <c r="I80" s="3"/>
      <c r="K80" s="3">
        <f>D26+(D16+D24)</f>
        <v>11948.166666666666</v>
      </c>
      <c r="L80" s="3">
        <f>(1-$D$30)*K80</f>
        <v>8363.7166666666653</v>
      </c>
      <c r="M80" s="3">
        <f>L80*$D$48+$D$49*12-$D$31*L80</f>
        <v>6632.7874999999985</v>
      </c>
      <c r="N80" s="3"/>
      <c r="O80" s="3"/>
    </row>
    <row r="81" spans="1:28">
      <c r="A81" s="1">
        <v>12</v>
      </c>
      <c r="B81" s="1" t="str">
        <f>B60</f>
        <v>Ogrzewanie elektryczne ( II taryfa)</v>
      </c>
      <c r="C81" s="1" t="s">
        <v>11</v>
      </c>
      <c r="D81" s="1">
        <f>D60</f>
        <v>13000</v>
      </c>
      <c r="E81" s="24" t="s">
        <v>10</v>
      </c>
      <c r="G81" s="84"/>
      <c r="H81" s="3">
        <f>J81+M81+O81+E60</f>
        <v>9822.5333333333328</v>
      </c>
      <c r="I81" s="3"/>
      <c r="K81" s="3">
        <f>D26+(D16+D24)</f>
        <v>11948.166666666666</v>
      </c>
      <c r="M81" s="3">
        <f>K81*$D$50+$D$51*12</f>
        <v>9822.5333333333328</v>
      </c>
      <c r="N81" s="3"/>
      <c r="O81" s="3"/>
    </row>
    <row r="82" spans="1:28">
      <c r="D82" s="24"/>
      <c r="F82" s="3"/>
      <c r="G82" s="84"/>
      <c r="H82" s="3"/>
      <c r="I82" s="3"/>
      <c r="N82" s="3"/>
      <c r="O82" s="3"/>
      <c r="P82" s="3"/>
      <c r="AB82" s="84"/>
    </row>
    <row r="83" spans="1:28" ht="21">
      <c r="B83" s="91" t="s">
        <v>92</v>
      </c>
      <c r="C83" s="130" t="s">
        <v>84</v>
      </c>
      <c r="D83" s="124">
        <v>0</v>
      </c>
      <c r="E83" s="131" t="s">
        <v>17</v>
      </c>
      <c r="F83" s="3"/>
      <c r="G83" s="3"/>
      <c r="H83" s="3"/>
      <c r="I83" s="3"/>
      <c r="N83" s="3"/>
      <c r="O83" s="3"/>
      <c r="P83" s="3"/>
      <c r="AB83" s="84"/>
    </row>
    <row r="84" spans="1:28">
      <c r="B84" s="132"/>
      <c r="C84" s="1" t="s">
        <v>85</v>
      </c>
      <c r="D84" s="136">
        <v>0</v>
      </c>
      <c r="E84" s="13"/>
      <c r="G84" s="3"/>
      <c r="H84" s="3"/>
      <c r="I84" s="3"/>
      <c r="N84" s="3"/>
      <c r="O84" s="3"/>
      <c r="P84" s="3"/>
      <c r="AB84" s="84"/>
    </row>
    <row r="85" spans="1:28">
      <c r="B85" s="133" t="s">
        <v>93</v>
      </c>
      <c r="C85" s="134"/>
      <c r="D85" s="134"/>
      <c r="E85" s="135"/>
      <c r="F85" s="3"/>
      <c r="G85" s="3"/>
      <c r="H85" s="3"/>
      <c r="I85" s="3"/>
      <c r="N85" s="3"/>
      <c r="O85" s="3"/>
      <c r="P85" s="3"/>
      <c r="AB85" s="84"/>
    </row>
    <row r="86" spans="1:28">
      <c r="F86" s="3"/>
      <c r="G86" s="3"/>
      <c r="H86" s="3"/>
      <c r="I86" s="3"/>
      <c r="N86" s="3"/>
      <c r="O86" s="3"/>
      <c r="P86" s="3"/>
      <c r="AB86" s="84"/>
    </row>
    <row r="87" spans="1:28" ht="24.6">
      <c r="B87" s="100" t="s">
        <v>62</v>
      </c>
      <c r="F87" s="3"/>
      <c r="G87" s="3"/>
      <c r="H87" s="3"/>
      <c r="I87" s="3"/>
      <c r="N87" s="3"/>
      <c r="O87" s="3"/>
      <c r="P87" s="3"/>
      <c r="AB87" s="84"/>
    </row>
    <row r="88" spans="1:28">
      <c r="F88" s="3"/>
      <c r="G88" s="3"/>
      <c r="H88" s="3"/>
      <c r="I88" s="3"/>
      <c r="J88" s="102"/>
      <c r="N88" s="3"/>
      <c r="O88" s="3"/>
      <c r="P88" s="3"/>
      <c r="AB88" s="84"/>
    </row>
    <row r="89" spans="1:28" ht="21" customHeight="1">
      <c r="C89" s="162" t="s">
        <v>61</v>
      </c>
      <c r="D89" s="162"/>
      <c r="E89" s="162"/>
      <c r="F89" s="162"/>
      <c r="G89" s="162"/>
      <c r="H89" s="162"/>
      <c r="I89" s="162"/>
      <c r="J89" s="102"/>
      <c r="M89" s="1"/>
    </row>
    <row r="90" spans="1:28" ht="42">
      <c r="B90" s="138" t="s">
        <v>63</v>
      </c>
      <c r="C90" s="91">
        <v>1</v>
      </c>
      <c r="D90" s="91">
        <v>5</v>
      </c>
      <c r="E90" s="91">
        <v>10</v>
      </c>
      <c r="F90" s="91">
        <v>15</v>
      </c>
      <c r="G90" s="91">
        <v>20</v>
      </c>
      <c r="H90" s="91">
        <v>25</v>
      </c>
      <c r="I90" s="91">
        <v>30</v>
      </c>
      <c r="J90" s="102"/>
      <c r="K90" s="94" t="s">
        <v>67</v>
      </c>
    </row>
    <row r="91" spans="1:28">
      <c r="B91" s="1" t="str">
        <f>B55&amp;" + fotowoltaika"</f>
        <v>Kocioł gazowy z zasobnikiem - gaz ziemny + fotowoltaika</v>
      </c>
      <c r="C91" s="102">
        <f>E165</f>
        <v>50164.761009667025</v>
      </c>
      <c r="D91" s="102">
        <f>I165</f>
        <v>71981.699785177218</v>
      </c>
      <c r="E91" s="102">
        <f>N165</f>
        <v>99252.87325456494</v>
      </c>
      <c r="F91" s="102">
        <f>S165</f>
        <v>126524.04672395266</v>
      </c>
      <c r="G91" s="102">
        <f>X165</f>
        <v>153795.22019334038</v>
      </c>
      <c r="H91" s="102">
        <f>AC165</f>
        <v>181066.39366272811</v>
      </c>
      <c r="I91" s="102">
        <f>AH165</f>
        <v>208337.56713211583</v>
      </c>
      <c r="J91" s="102"/>
      <c r="K91" s="102">
        <f t="shared" ref="K91:K102" si="1">J70+M70+O70</f>
        <v>5154.2346938775509</v>
      </c>
    </row>
    <row r="92" spans="1:28">
      <c r="B92" s="1" t="str">
        <f>B55</f>
        <v>Kocioł gazowy z zasobnikiem - gaz ziemny</v>
      </c>
      <c r="C92" s="102">
        <f t="shared" ref="C92:C102" si="2">E166</f>
        <v>31879.234693877552</v>
      </c>
      <c r="D92" s="102">
        <f t="shared" ref="D92:D102" si="3">I166</f>
        <v>59396.173469387759</v>
      </c>
      <c r="E92" s="102">
        <f t="shared" ref="E92:E102" si="4">N166</f>
        <v>93792.346938775489</v>
      </c>
      <c r="F92" s="102">
        <f t="shared" ref="F92:F102" si="5">S166</f>
        <v>128188.52040816321</v>
      </c>
      <c r="G92" s="102">
        <f t="shared" ref="G92:G102" si="6">X166</f>
        <v>162584.69387755095</v>
      </c>
      <c r="H92" s="102">
        <f t="shared" ref="H92:H102" si="7">AC166</f>
        <v>196980.86734693867</v>
      </c>
      <c r="I92" s="102">
        <f t="shared" ref="I92:I102" si="8">AH166</f>
        <v>231377.04081632639</v>
      </c>
      <c r="J92" s="102"/>
      <c r="K92" s="102">
        <f t="shared" si="1"/>
        <v>6579.2346938775509</v>
      </c>
      <c r="N92" s="3"/>
      <c r="O92" s="3"/>
      <c r="P92" s="3"/>
    </row>
    <row r="93" spans="1:28">
      <c r="B93" s="1" t="str">
        <f>B56&amp;" + fotowoltaika"</f>
        <v>Kocioł gazowy z zasobnikiem - gaz płynny + fotowoltaika</v>
      </c>
      <c r="C93" s="102">
        <f t="shared" si="2"/>
        <v>57018.947642320083</v>
      </c>
      <c r="D93" s="102">
        <f t="shared" si="3"/>
        <v>78252.632948442537</v>
      </c>
      <c r="E93" s="102">
        <f t="shared" si="4"/>
        <v>104794.73958109562</v>
      </c>
      <c r="F93" s="102">
        <f t="shared" si="5"/>
        <v>131336.84621374871</v>
      </c>
      <c r="G93" s="102">
        <f t="shared" si="6"/>
        <v>157878.95284640172</v>
      </c>
      <c r="H93" s="102">
        <f t="shared" si="7"/>
        <v>184421.05947905473</v>
      </c>
      <c r="I93" s="102">
        <f t="shared" si="8"/>
        <v>210963.16611170775</v>
      </c>
      <c r="J93" s="102"/>
      <c r="K93" s="102">
        <f t="shared" si="1"/>
        <v>5008.4213265306116</v>
      </c>
      <c r="N93" s="3"/>
      <c r="O93" s="3"/>
      <c r="P93" s="3"/>
    </row>
    <row r="94" spans="1:28">
      <c r="B94" s="1" t="str">
        <f>B56</f>
        <v>Kocioł gazowy z zasobnikiem - gaz płynny</v>
      </c>
      <c r="C94" s="102">
        <f t="shared" si="2"/>
        <v>38733.42132653061</v>
      </c>
      <c r="D94" s="102">
        <f t="shared" si="3"/>
        <v>65667.106632653056</v>
      </c>
      <c r="E94" s="102">
        <f t="shared" si="4"/>
        <v>99334.213265306142</v>
      </c>
      <c r="F94" s="102">
        <f t="shared" si="5"/>
        <v>133001.31989795921</v>
      </c>
      <c r="G94" s="102">
        <f t="shared" si="6"/>
        <v>166668.42653061223</v>
      </c>
      <c r="H94" s="102">
        <f t="shared" si="7"/>
        <v>200335.53316326524</v>
      </c>
      <c r="I94" s="102">
        <f t="shared" si="8"/>
        <v>234002.63979591825</v>
      </c>
      <c r="J94" s="102"/>
      <c r="K94" s="102">
        <f t="shared" si="1"/>
        <v>6433.4213265306116</v>
      </c>
      <c r="N94" s="3"/>
      <c r="O94" s="3"/>
      <c r="P94" s="3"/>
    </row>
    <row r="95" spans="1:28">
      <c r="B95" s="1" t="str">
        <f>B57&amp;" + fotowoltaika"</f>
        <v>Pompa ciepła powietrze-woda + fotowoltaika</v>
      </c>
      <c r="C95" s="102">
        <f t="shared" si="2"/>
        <v>70793.825877192983</v>
      </c>
      <c r="D95" s="102">
        <f t="shared" si="3"/>
        <v>85902.725877193006</v>
      </c>
      <c r="E95" s="102">
        <f t="shared" si="4"/>
        <v>104788.85087719304</v>
      </c>
      <c r="F95" s="102">
        <f t="shared" si="5"/>
        <v>123674.97587719306</v>
      </c>
      <c r="G95" s="102">
        <f t="shared" si="6"/>
        <v>142561.10087719309</v>
      </c>
      <c r="H95" s="102">
        <f t="shared" si="7"/>
        <v>161447.22587719312</v>
      </c>
      <c r="I95" s="102">
        <f t="shared" si="8"/>
        <v>180333.35087719315</v>
      </c>
      <c r="J95" s="102"/>
      <c r="K95" s="102">
        <f t="shared" si="1"/>
        <v>3277.2249999999999</v>
      </c>
      <c r="N95" s="3"/>
      <c r="O95" s="3"/>
      <c r="P95" s="3"/>
    </row>
    <row r="96" spans="1:28">
      <c r="B96" s="1" t="str">
        <f>B57</f>
        <v>Pompa ciepła powietrze-woda</v>
      </c>
      <c r="C96" s="102">
        <f t="shared" si="2"/>
        <v>38416.619047619046</v>
      </c>
      <c r="D96" s="102">
        <f t="shared" si="3"/>
        <v>64083.095238095229</v>
      </c>
      <c r="E96" s="102">
        <f t="shared" si="4"/>
        <v>96166.190476190488</v>
      </c>
      <c r="F96" s="102">
        <f t="shared" si="5"/>
        <v>128249.28571428575</v>
      </c>
      <c r="G96" s="102">
        <f t="shared" si="6"/>
        <v>160332.38095238101</v>
      </c>
      <c r="H96" s="102">
        <f t="shared" si="7"/>
        <v>192415.47619047627</v>
      </c>
      <c r="I96" s="102">
        <f t="shared" si="8"/>
        <v>224498.57142857154</v>
      </c>
      <c r="J96" s="102"/>
      <c r="K96" s="102">
        <f t="shared" si="1"/>
        <v>5916.6190476190477</v>
      </c>
      <c r="N96" s="3"/>
      <c r="O96" s="3"/>
      <c r="P96" s="3"/>
      <c r="AB96" s="84"/>
    </row>
    <row r="97" spans="2:28">
      <c r="B97" s="1" t="str">
        <f>B76&amp;" + fotowoltaika"</f>
        <v>Gruntowa pompa ciepła + fotowoltaika</v>
      </c>
      <c r="C97" s="102">
        <f t="shared" si="2"/>
        <v>73278.952777777784</v>
      </c>
      <c r="D97" s="102">
        <f t="shared" si="3"/>
        <v>86394.76388888892</v>
      </c>
      <c r="E97" s="102">
        <f t="shared" si="4"/>
        <v>102789.52777777784</v>
      </c>
      <c r="F97" s="102">
        <f t="shared" si="5"/>
        <v>119184.29166666676</v>
      </c>
      <c r="G97" s="102">
        <f t="shared" si="6"/>
        <v>135579.05555555565</v>
      </c>
      <c r="H97" s="102">
        <f t="shared" si="7"/>
        <v>151973.8194444445</v>
      </c>
      <c r="I97" s="102">
        <f t="shared" si="8"/>
        <v>168368.58333333334</v>
      </c>
      <c r="J97" s="102"/>
      <c r="K97" s="102">
        <f t="shared" si="1"/>
        <v>2978.9527777777776</v>
      </c>
      <c r="N97" s="3"/>
      <c r="O97" s="3"/>
      <c r="P97" s="3"/>
      <c r="AB97" s="84"/>
    </row>
    <row r="98" spans="2:28">
      <c r="B98" s="1" t="str">
        <f>B77</f>
        <v>Gruntowa pompa ciepła</v>
      </c>
      <c r="C98" s="102">
        <f t="shared" si="2"/>
        <v>75648.481481481489</v>
      </c>
      <c r="D98" s="102">
        <f t="shared" si="3"/>
        <v>98242.407407407445</v>
      </c>
      <c r="E98" s="102">
        <f t="shared" si="4"/>
        <v>126484.81481481489</v>
      </c>
      <c r="F98" s="102">
        <f t="shared" si="5"/>
        <v>154727.22222222234</v>
      </c>
      <c r="G98" s="102">
        <f t="shared" si="6"/>
        <v>182969.62962962978</v>
      </c>
      <c r="H98" s="102">
        <f t="shared" si="7"/>
        <v>211212.03703703723</v>
      </c>
      <c r="I98" s="102">
        <f t="shared" si="8"/>
        <v>239454.44444444467</v>
      </c>
      <c r="J98" s="102"/>
      <c r="K98" s="102">
        <f t="shared" si="1"/>
        <v>5348.4814814814818</v>
      </c>
      <c r="N98" s="3"/>
      <c r="O98" s="3"/>
      <c r="P98" s="3"/>
      <c r="AB98" s="84"/>
    </row>
    <row r="99" spans="2:28">
      <c r="B99" s="1" t="str">
        <f>B59&amp;" + fotowoltaika"</f>
        <v>Piec na ekogroszek lub pellet  + fotowoltaika</v>
      </c>
      <c r="C99" s="102">
        <f t="shared" si="2"/>
        <v>64033.431871345027</v>
      </c>
      <c r="D99" s="102">
        <f t="shared" si="3"/>
        <v>81325.054093567247</v>
      </c>
      <c r="E99" s="102">
        <f t="shared" si="4"/>
        <v>102939.58187134501</v>
      </c>
      <c r="F99" s="102">
        <f t="shared" si="5"/>
        <v>124554.10964912278</v>
      </c>
      <c r="G99" s="102">
        <f t="shared" si="6"/>
        <v>146168.63742690059</v>
      </c>
      <c r="H99" s="102">
        <f t="shared" si="7"/>
        <v>167783.16520467843</v>
      </c>
      <c r="I99" s="102">
        <f t="shared" si="8"/>
        <v>189397.69298245627</v>
      </c>
      <c r="J99" s="102"/>
      <c r="K99" s="102">
        <f t="shared" si="1"/>
        <v>4022.905555555556</v>
      </c>
      <c r="N99" s="3"/>
      <c r="O99" s="3"/>
      <c r="P99" s="3"/>
      <c r="AB99" s="84"/>
    </row>
    <row r="100" spans="2:28">
      <c r="B100" s="1" t="str">
        <f>B59</f>
        <v xml:space="preserve">Piec na ekogroszek lub pellet </v>
      </c>
      <c r="C100" s="102">
        <f t="shared" si="2"/>
        <v>45747.905555555553</v>
      </c>
      <c r="D100" s="102">
        <f t="shared" si="3"/>
        <v>68739.527777777766</v>
      </c>
      <c r="E100" s="102">
        <f t="shared" si="4"/>
        <v>97479.055555555533</v>
      </c>
      <c r="F100" s="102">
        <f t="shared" si="5"/>
        <v>126218.5833333333</v>
      </c>
      <c r="G100" s="102">
        <f t="shared" si="6"/>
        <v>154958.11111111112</v>
      </c>
      <c r="H100" s="102">
        <f t="shared" si="7"/>
        <v>183697.63888888896</v>
      </c>
      <c r="I100" s="102">
        <f t="shared" si="8"/>
        <v>212437.1666666668</v>
      </c>
      <c r="J100" s="102"/>
      <c r="K100" s="102">
        <f t="shared" si="1"/>
        <v>5447.905555555556</v>
      </c>
      <c r="N100" s="3"/>
      <c r="O100" s="3"/>
      <c r="P100" s="3"/>
      <c r="AB100" s="84"/>
    </row>
    <row r="101" spans="2:28">
      <c r="B101" s="1" t="str">
        <f>B60&amp;" + fotowoltaika"</f>
        <v>Ogrzewanie elektryczne ( II taryfa) + fotowoltaika</v>
      </c>
      <c r="C101" s="102">
        <f t="shared" si="2"/>
        <v>92914.574780701747</v>
      </c>
      <c r="D101" s="102">
        <f t="shared" si="3"/>
        <v>119445.72478070177</v>
      </c>
      <c r="E101" s="102">
        <f t="shared" si="4"/>
        <v>152609.6622807018</v>
      </c>
      <c r="F101" s="102">
        <f t="shared" si="5"/>
        <v>185773.59978070183</v>
      </c>
      <c r="G101" s="102">
        <f t="shared" si="6"/>
        <v>218937.53728070186</v>
      </c>
      <c r="H101" s="102">
        <f t="shared" si="7"/>
        <v>252101.47478070189</v>
      </c>
      <c r="I101" s="102">
        <f t="shared" si="8"/>
        <v>285265.4122807018</v>
      </c>
      <c r="J101" s="102"/>
      <c r="K101" s="102">
        <f t="shared" si="1"/>
        <v>6632.7874999999985</v>
      </c>
      <c r="N101" s="3"/>
      <c r="O101" s="3"/>
      <c r="P101" s="3"/>
      <c r="AB101" s="84"/>
    </row>
    <row r="102" spans="2:28">
      <c r="B102" s="1" t="str">
        <f>B60&amp;" "&amp;B63</f>
        <v xml:space="preserve">Ogrzewanie elektryczne ( II taryfa) </v>
      </c>
      <c r="C102" s="102">
        <f t="shared" si="2"/>
        <v>22822.533333333333</v>
      </c>
      <c r="D102" s="102">
        <f t="shared" si="3"/>
        <v>62112.666666666664</v>
      </c>
      <c r="E102" s="102">
        <f t="shared" si="4"/>
        <v>111225.33333333331</v>
      </c>
      <c r="F102" s="102">
        <f t="shared" si="5"/>
        <v>160337.99999999994</v>
      </c>
      <c r="G102" s="102">
        <f t="shared" si="6"/>
        <v>209450.66666666657</v>
      </c>
      <c r="H102" s="102">
        <f t="shared" si="7"/>
        <v>258563.3333333332</v>
      </c>
      <c r="I102" s="102">
        <f t="shared" si="8"/>
        <v>307675.99999999983</v>
      </c>
      <c r="J102" s="102"/>
      <c r="K102" s="102">
        <f t="shared" si="1"/>
        <v>9822.5333333333328</v>
      </c>
      <c r="N102" s="3"/>
      <c r="O102" s="3"/>
      <c r="P102" s="3"/>
      <c r="AB102" s="84"/>
    </row>
    <row r="103" spans="2:28">
      <c r="E103" s="3"/>
      <c r="F103" s="3"/>
      <c r="G103" s="3"/>
      <c r="H103" s="3"/>
      <c r="I103" s="3"/>
      <c r="N103" s="3"/>
      <c r="O103" s="3"/>
      <c r="P103" s="3"/>
      <c r="AB103" s="84"/>
    </row>
    <row r="104" spans="2:28">
      <c r="E104" s="3"/>
      <c r="F104" s="3"/>
      <c r="G104" s="3"/>
      <c r="H104" s="3"/>
      <c r="I104" s="3"/>
      <c r="N104" s="3"/>
      <c r="O104" s="3"/>
      <c r="P104" s="3"/>
      <c r="AB104" s="84"/>
    </row>
    <row r="105" spans="2:28">
      <c r="E105" s="3"/>
      <c r="F105" s="3"/>
      <c r="G105" s="3"/>
      <c r="H105" s="3"/>
      <c r="I105" s="3"/>
      <c r="N105" s="3"/>
      <c r="O105" s="3"/>
      <c r="P105" s="3"/>
      <c r="AB105" s="84"/>
    </row>
    <row r="106" spans="2:28">
      <c r="E106" s="3"/>
      <c r="F106" s="3"/>
      <c r="G106" s="3"/>
      <c r="H106" s="3"/>
      <c r="I106" s="3"/>
      <c r="N106" s="3"/>
      <c r="O106" s="3"/>
      <c r="P106" s="3"/>
      <c r="AB106" s="84"/>
    </row>
    <row r="107" spans="2:28">
      <c r="E107" s="3"/>
      <c r="F107" s="3"/>
      <c r="G107" s="3"/>
      <c r="H107" s="3"/>
      <c r="I107" s="3"/>
      <c r="N107" s="3"/>
      <c r="O107" s="3"/>
      <c r="P107" s="3"/>
      <c r="AB107" s="84"/>
    </row>
    <row r="108" spans="2:28">
      <c r="E108" s="3"/>
      <c r="F108" s="3"/>
      <c r="G108" s="3"/>
      <c r="H108" s="3"/>
      <c r="I108" s="3"/>
      <c r="N108" s="3"/>
      <c r="O108" s="3"/>
      <c r="P108" s="3"/>
      <c r="AB108" s="84"/>
    </row>
    <row r="109" spans="2:28">
      <c r="E109" s="3"/>
      <c r="F109" s="3"/>
      <c r="G109" s="3"/>
      <c r="H109" s="3"/>
      <c r="I109" s="3"/>
      <c r="N109" s="3"/>
      <c r="O109" s="3"/>
      <c r="P109" s="3"/>
      <c r="AB109" s="84"/>
    </row>
    <row r="110" spans="2:28">
      <c r="E110" s="3"/>
      <c r="F110" s="3"/>
      <c r="G110" s="3"/>
      <c r="H110" s="3"/>
      <c r="I110" s="3"/>
      <c r="N110" s="3"/>
      <c r="O110" s="3"/>
      <c r="P110" s="3"/>
      <c r="AB110" s="84"/>
    </row>
    <row r="111" spans="2:28">
      <c r="E111" s="3"/>
      <c r="F111" s="3"/>
      <c r="G111" s="3"/>
      <c r="H111" s="3"/>
      <c r="I111" s="3"/>
      <c r="N111" s="3"/>
      <c r="O111" s="3"/>
      <c r="P111" s="3"/>
      <c r="AB111" s="84"/>
    </row>
    <row r="112" spans="2:28">
      <c r="E112" s="3"/>
      <c r="F112" s="3"/>
      <c r="G112" s="3"/>
      <c r="H112" s="3"/>
      <c r="I112" s="3"/>
      <c r="N112" s="3"/>
      <c r="O112" s="3"/>
      <c r="P112" s="3"/>
      <c r="AB112" s="84"/>
    </row>
    <row r="113" spans="5:28">
      <c r="E113" s="3"/>
      <c r="F113" s="3"/>
      <c r="G113" s="3"/>
      <c r="H113" s="3"/>
      <c r="I113" s="3"/>
      <c r="N113" s="3"/>
      <c r="O113" s="3"/>
      <c r="P113" s="3"/>
      <c r="AB113" s="84"/>
    </row>
    <row r="114" spans="5:28">
      <c r="E114" s="3"/>
      <c r="F114" s="3"/>
      <c r="G114" s="3"/>
      <c r="H114" s="3"/>
      <c r="I114" s="3"/>
      <c r="N114" s="3"/>
      <c r="O114" s="3"/>
      <c r="P114" s="3"/>
      <c r="AB114" s="84"/>
    </row>
    <row r="115" spans="5:28">
      <c r="E115" s="3"/>
      <c r="F115" s="3"/>
      <c r="G115" s="3"/>
      <c r="H115" s="3"/>
      <c r="I115" s="3"/>
      <c r="N115" s="3"/>
      <c r="O115" s="3"/>
      <c r="P115" s="3"/>
      <c r="AB115" s="84"/>
    </row>
    <row r="116" spans="5:28">
      <c r="E116" s="3"/>
      <c r="F116" s="3"/>
      <c r="G116" s="3"/>
      <c r="H116" s="3"/>
      <c r="I116" s="3"/>
      <c r="N116" s="3"/>
      <c r="O116" s="3"/>
      <c r="P116" s="3"/>
      <c r="AB116" s="84"/>
    </row>
    <row r="117" spans="5:28">
      <c r="E117" s="3"/>
      <c r="F117" s="3"/>
      <c r="G117" s="3"/>
      <c r="H117" s="3"/>
      <c r="I117" s="3"/>
      <c r="N117" s="3"/>
      <c r="O117" s="3"/>
      <c r="P117" s="3"/>
      <c r="AB117" s="84"/>
    </row>
    <row r="118" spans="5:28">
      <c r="E118" s="3"/>
      <c r="F118" s="3"/>
      <c r="G118" s="3"/>
      <c r="H118" s="3"/>
      <c r="I118" s="3"/>
      <c r="N118" s="3"/>
      <c r="O118" s="3"/>
      <c r="P118" s="3"/>
      <c r="AB118" s="84"/>
    </row>
    <row r="119" spans="5:28">
      <c r="E119" s="3"/>
      <c r="F119" s="3"/>
      <c r="G119" s="3"/>
      <c r="H119" s="3"/>
      <c r="I119" s="3"/>
      <c r="N119" s="3"/>
      <c r="O119" s="3"/>
      <c r="P119" s="3"/>
      <c r="AB119" s="84"/>
    </row>
    <row r="120" spans="5:28">
      <c r="E120" s="3"/>
      <c r="F120" s="3"/>
      <c r="G120" s="3"/>
      <c r="H120" s="3"/>
      <c r="I120" s="3"/>
      <c r="N120" s="3"/>
      <c r="O120" s="3"/>
      <c r="P120" s="3"/>
      <c r="AB120" s="84"/>
    </row>
    <row r="121" spans="5:28">
      <c r="E121" s="3"/>
      <c r="F121" s="3"/>
      <c r="G121" s="3"/>
      <c r="H121" s="3"/>
      <c r="I121" s="3"/>
      <c r="N121" s="3"/>
      <c r="O121" s="3"/>
      <c r="P121" s="3"/>
      <c r="AB121" s="84"/>
    </row>
    <row r="122" spans="5:28">
      <c r="E122" s="3"/>
      <c r="F122" s="3"/>
      <c r="G122" s="3"/>
      <c r="H122" s="3"/>
      <c r="I122" s="3"/>
      <c r="N122" s="3"/>
      <c r="O122" s="3"/>
      <c r="P122" s="3"/>
      <c r="AB122" s="84"/>
    </row>
    <row r="123" spans="5:28">
      <c r="E123" s="3"/>
      <c r="F123" s="3"/>
      <c r="G123" s="3"/>
      <c r="H123" s="3"/>
      <c r="I123" s="3"/>
      <c r="N123" s="3"/>
      <c r="O123" s="3"/>
      <c r="P123" s="3"/>
      <c r="AB123" s="84"/>
    </row>
    <row r="124" spans="5:28">
      <c r="E124" s="3"/>
      <c r="F124" s="3"/>
      <c r="G124" s="3"/>
      <c r="H124" s="3"/>
      <c r="I124" s="3"/>
      <c r="N124" s="3"/>
      <c r="O124" s="3"/>
      <c r="P124" s="3"/>
      <c r="AB124" s="84"/>
    </row>
    <row r="125" spans="5:28">
      <c r="E125" s="3"/>
      <c r="F125" s="3"/>
      <c r="G125" s="3"/>
      <c r="H125" s="3"/>
      <c r="I125" s="3"/>
      <c r="N125" s="3"/>
      <c r="O125" s="3"/>
      <c r="P125" s="3"/>
      <c r="AB125" s="84"/>
    </row>
    <row r="126" spans="5:28">
      <c r="E126" s="3"/>
      <c r="F126" s="3"/>
      <c r="G126" s="3"/>
      <c r="H126" s="3"/>
      <c r="I126" s="3"/>
      <c r="N126" s="3"/>
      <c r="O126" s="3"/>
      <c r="P126" s="3"/>
      <c r="AB126" s="84"/>
    </row>
    <row r="127" spans="5:28">
      <c r="E127" s="3"/>
      <c r="F127" s="3"/>
      <c r="G127" s="3"/>
      <c r="H127" s="3"/>
      <c r="I127" s="3"/>
      <c r="N127" s="3"/>
      <c r="O127" s="3"/>
      <c r="P127" s="3"/>
      <c r="AB127" s="84"/>
    </row>
    <row r="128" spans="5:28">
      <c r="E128" s="3"/>
      <c r="F128" s="3"/>
      <c r="G128" s="3"/>
      <c r="H128" s="3"/>
      <c r="I128" s="3"/>
      <c r="N128" s="3"/>
      <c r="O128" s="3"/>
      <c r="P128" s="3"/>
      <c r="AB128" s="84"/>
    </row>
    <row r="129" spans="5:28">
      <c r="E129" s="3"/>
      <c r="F129" s="3"/>
      <c r="G129" s="3"/>
      <c r="H129" s="3"/>
      <c r="I129" s="3"/>
      <c r="N129" s="3"/>
      <c r="O129" s="3"/>
      <c r="P129" s="3"/>
      <c r="AB129" s="84"/>
    </row>
    <row r="130" spans="5:28">
      <c r="E130" s="3"/>
      <c r="F130" s="3"/>
      <c r="G130" s="3"/>
      <c r="H130" s="3"/>
      <c r="I130" s="3"/>
      <c r="N130" s="3"/>
      <c r="O130" s="3"/>
      <c r="P130" s="3"/>
      <c r="AB130" s="84"/>
    </row>
    <row r="131" spans="5:28">
      <c r="E131" s="3"/>
      <c r="F131" s="3"/>
      <c r="G131" s="3"/>
      <c r="H131" s="3"/>
      <c r="I131" s="3"/>
      <c r="N131" s="3"/>
      <c r="O131" s="3"/>
      <c r="P131" s="3"/>
      <c r="AB131" s="84"/>
    </row>
    <row r="132" spans="5:28">
      <c r="E132" s="3"/>
      <c r="F132" s="3"/>
      <c r="G132" s="3"/>
      <c r="H132" s="3"/>
      <c r="I132" s="3"/>
      <c r="N132" s="3"/>
      <c r="O132" s="3"/>
      <c r="P132" s="3"/>
      <c r="AB132" s="84"/>
    </row>
    <row r="133" spans="5:28">
      <c r="E133" s="3"/>
      <c r="F133" s="3"/>
      <c r="G133" s="3"/>
      <c r="H133" s="3"/>
      <c r="I133" s="3"/>
      <c r="N133" s="3"/>
      <c r="O133" s="3"/>
      <c r="P133" s="3"/>
      <c r="AB133" s="84"/>
    </row>
    <row r="134" spans="5:28">
      <c r="E134" s="3"/>
      <c r="F134" s="3"/>
      <c r="G134" s="3"/>
      <c r="H134" s="3"/>
      <c r="I134" s="3"/>
      <c r="N134" s="3"/>
      <c r="O134" s="3"/>
      <c r="P134" s="3"/>
      <c r="AB134" s="84"/>
    </row>
    <row r="135" spans="5:28">
      <c r="E135" s="3"/>
      <c r="F135" s="3"/>
      <c r="G135" s="3"/>
      <c r="H135" s="3"/>
      <c r="I135" s="3"/>
      <c r="N135" s="3"/>
      <c r="O135" s="3"/>
      <c r="P135" s="3"/>
      <c r="AB135" s="84"/>
    </row>
    <row r="136" spans="5:28">
      <c r="E136" s="3"/>
      <c r="F136" s="3"/>
      <c r="G136" s="3"/>
      <c r="H136" s="3"/>
      <c r="I136" s="3"/>
      <c r="N136" s="3"/>
      <c r="O136" s="3"/>
      <c r="P136" s="3"/>
      <c r="AB136" s="84"/>
    </row>
    <row r="137" spans="5:28">
      <c r="E137" s="3"/>
      <c r="F137" s="3"/>
      <c r="G137" s="3"/>
      <c r="H137" s="3"/>
      <c r="I137" s="3"/>
      <c r="N137" s="3"/>
      <c r="O137" s="3"/>
      <c r="P137" s="3"/>
      <c r="AB137" s="84"/>
    </row>
    <row r="138" spans="5:28">
      <c r="E138" s="3"/>
      <c r="F138" s="3"/>
      <c r="G138" s="3"/>
      <c r="H138" s="3"/>
      <c r="I138" s="3"/>
      <c r="N138" s="3"/>
      <c r="O138" s="3"/>
      <c r="P138" s="3"/>
      <c r="AB138" s="84"/>
    </row>
    <row r="139" spans="5:28">
      <c r="E139" s="3"/>
      <c r="F139" s="3"/>
      <c r="G139" s="3"/>
      <c r="H139" s="3"/>
      <c r="I139" s="3"/>
      <c r="N139" s="3"/>
      <c r="O139" s="3"/>
      <c r="P139" s="3"/>
      <c r="AB139" s="84"/>
    </row>
    <row r="140" spans="5:28">
      <c r="E140" s="3"/>
      <c r="F140" s="3"/>
      <c r="G140" s="3"/>
      <c r="H140" s="3"/>
      <c r="I140" s="3"/>
      <c r="N140" s="3"/>
      <c r="O140" s="3"/>
      <c r="P140" s="3"/>
      <c r="AB140" s="84"/>
    </row>
    <row r="141" spans="5:28">
      <c r="E141" s="3"/>
      <c r="F141" s="3"/>
      <c r="G141" s="3"/>
      <c r="H141" s="3"/>
      <c r="I141" s="3"/>
      <c r="N141" s="3"/>
      <c r="O141" s="3"/>
      <c r="P141" s="3"/>
      <c r="AB141" s="84"/>
    </row>
    <row r="142" spans="5:28">
      <c r="E142" s="3"/>
      <c r="F142" s="3"/>
      <c r="G142" s="3"/>
      <c r="H142" s="3"/>
      <c r="I142" s="3"/>
      <c r="N142" s="3"/>
      <c r="O142" s="3"/>
      <c r="P142" s="3"/>
      <c r="AB142" s="84"/>
    </row>
    <row r="143" spans="5:28">
      <c r="E143" s="3"/>
      <c r="F143" s="3"/>
      <c r="G143" s="3"/>
      <c r="H143" s="3"/>
      <c r="I143" s="3"/>
      <c r="N143" s="3"/>
      <c r="O143" s="3"/>
      <c r="P143" s="3"/>
      <c r="AB143" s="84"/>
    </row>
    <row r="144" spans="5:28">
      <c r="E144" s="3"/>
      <c r="F144" s="3"/>
      <c r="G144" s="3"/>
      <c r="H144" s="3"/>
      <c r="I144" s="3"/>
      <c r="N144" s="3"/>
      <c r="O144" s="3"/>
      <c r="P144" s="3"/>
      <c r="AB144" s="84"/>
    </row>
    <row r="145" spans="2:28">
      <c r="E145" s="3"/>
      <c r="F145" s="3"/>
      <c r="G145" s="3"/>
      <c r="H145" s="3"/>
      <c r="I145" s="3"/>
      <c r="N145" s="3"/>
      <c r="O145" s="3"/>
      <c r="P145" s="3"/>
      <c r="AB145" s="84"/>
    </row>
    <row r="146" spans="2:28">
      <c r="E146" s="3"/>
      <c r="F146" s="3"/>
      <c r="G146" s="3"/>
      <c r="H146" s="3"/>
      <c r="I146" s="3"/>
      <c r="N146" s="3"/>
      <c r="O146" s="3"/>
      <c r="P146" s="3"/>
      <c r="AB146" s="84"/>
    </row>
    <row r="147" spans="2:28">
      <c r="E147" s="3"/>
      <c r="F147" s="3"/>
      <c r="G147" s="3"/>
      <c r="H147" s="3"/>
      <c r="I147" s="3"/>
      <c r="N147" s="3"/>
      <c r="O147" s="3"/>
      <c r="P147" s="3"/>
      <c r="AB147" s="84"/>
    </row>
    <row r="148" spans="2:28">
      <c r="E148" s="3"/>
      <c r="F148" s="3"/>
      <c r="G148" s="3"/>
      <c r="H148" s="3"/>
      <c r="I148" s="3"/>
      <c r="N148" s="3"/>
      <c r="O148" s="3"/>
      <c r="P148" s="3"/>
      <c r="AB148" s="84"/>
    </row>
    <row r="149" spans="2:28">
      <c r="E149" s="3"/>
      <c r="F149" s="3"/>
      <c r="G149" s="3"/>
      <c r="H149" s="3"/>
      <c r="I149" s="3"/>
      <c r="N149" s="3"/>
      <c r="O149" s="3"/>
      <c r="P149" s="3"/>
      <c r="AB149" s="84"/>
    </row>
    <row r="150" spans="2:28">
      <c r="E150" s="3"/>
      <c r="F150" s="3"/>
      <c r="G150" s="3"/>
      <c r="H150" s="3"/>
      <c r="I150" s="3"/>
      <c r="N150" s="3"/>
      <c r="O150" s="3"/>
      <c r="P150" s="3"/>
      <c r="AB150" s="84"/>
    </row>
    <row r="151" spans="2:28">
      <c r="E151" s="3"/>
      <c r="F151" s="3"/>
      <c r="G151" s="3"/>
      <c r="H151" s="3"/>
      <c r="I151" s="3"/>
      <c r="N151" s="3"/>
      <c r="O151" s="3"/>
      <c r="P151" s="3"/>
      <c r="AB151" s="84"/>
    </row>
    <row r="152" spans="2:28">
      <c r="E152" s="3"/>
      <c r="F152" s="3"/>
      <c r="G152" s="3"/>
      <c r="H152" s="3"/>
      <c r="I152" s="3"/>
      <c r="N152" s="3"/>
      <c r="O152" s="3"/>
      <c r="P152" s="3"/>
      <c r="AB152" s="84"/>
    </row>
    <row r="153" spans="2:28">
      <c r="E153" s="3"/>
      <c r="F153" s="3"/>
      <c r="G153" s="3"/>
      <c r="H153" s="3"/>
      <c r="I153" s="3"/>
      <c r="N153" s="3"/>
      <c r="O153" s="3"/>
      <c r="P153" s="3"/>
      <c r="AB153" s="84"/>
    </row>
    <row r="154" spans="2:28">
      <c r="E154" s="3"/>
      <c r="F154" s="3"/>
      <c r="G154" s="3"/>
      <c r="H154" s="3"/>
      <c r="I154" s="3"/>
      <c r="N154" s="3"/>
      <c r="O154" s="3"/>
      <c r="P154" s="3"/>
      <c r="AB154" s="84"/>
    </row>
    <row r="155" spans="2:28">
      <c r="E155" s="3"/>
      <c r="F155" s="3"/>
      <c r="G155" s="3"/>
      <c r="H155" s="3"/>
      <c r="I155" s="3"/>
      <c r="N155" s="3"/>
      <c r="O155" s="3"/>
      <c r="P155" s="3"/>
      <c r="AB155" s="84"/>
    </row>
    <row r="156" spans="2:28">
      <c r="E156" s="3"/>
      <c r="F156" s="3"/>
      <c r="G156" s="3"/>
      <c r="H156" s="3"/>
      <c r="I156" s="3"/>
      <c r="N156" s="3"/>
      <c r="O156" s="3"/>
      <c r="P156" s="3"/>
      <c r="AB156" s="84"/>
    </row>
    <row r="157" spans="2:28">
      <c r="E157" s="3"/>
      <c r="F157" s="3"/>
      <c r="G157" s="3"/>
      <c r="H157" s="3"/>
      <c r="I157" s="3"/>
      <c r="N157" s="3"/>
      <c r="O157" s="3"/>
      <c r="P157" s="3"/>
      <c r="AB157" s="84"/>
    </row>
    <row r="158" spans="2:28">
      <c r="E158" s="3"/>
      <c r="F158" s="3"/>
      <c r="G158" s="3"/>
      <c r="H158" s="3"/>
      <c r="I158" s="3"/>
      <c r="N158" s="3"/>
      <c r="O158" s="3"/>
      <c r="P158" s="3"/>
      <c r="AB158" s="84"/>
    </row>
    <row r="159" spans="2:28">
      <c r="E159" s="3"/>
      <c r="F159" s="3"/>
      <c r="G159" s="3"/>
      <c r="H159" s="3"/>
      <c r="I159" s="3"/>
      <c r="N159" s="3"/>
      <c r="O159" s="3"/>
      <c r="P159" s="3"/>
      <c r="AB159" s="84"/>
    </row>
    <row r="160" spans="2:28" ht="24.6">
      <c r="B160" s="100" t="s">
        <v>94</v>
      </c>
      <c r="E160" s="3"/>
      <c r="F160" s="3"/>
      <c r="G160" s="3"/>
      <c r="H160" s="3"/>
      <c r="I160" s="3"/>
      <c r="N160" s="3"/>
      <c r="O160" s="3"/>
      <c r="P160" s="3"/>
      <c r="AB160" s="84"/>
    </row>
    <row r="161" spans="2:54">
      <c r="E161" s="3"/>
      <c r="F161" s="3"/>
      <c r="G161" s="3"/>
      <c r="H161" s="3"/>
      <c r="I161" s="3"/>
      <c r="N161" s="3"/>
      <c r="O161" s="3"/>
      <c r="P161" s="3"/>
      <c r="AB161" s="84"/>
    </row>
    <row r="162" spans="2:54">
      <c r="E162" s="3"/>
      <c r="F162" s="3"/>
      <c r="G162" s="3"/>
      <c r="H162" s="3"/>
      <c r="I162" s="3"/>
      <c r="N162" s="3"/>
      <c r="O162" s="3"/>
      <c r="P162" s="3"/>
      <c r="AB162" s="84"/>
    </row>
    <row r="163" spans="2:54" ht="21">
      <c r="E163" s="162" t="s">
        <v>61</v>
      </c>
      <c r="F163" s="162"/>
      <c r="G163" s="162"/>
      <c r="H163" s="162"/>
      <c r="I163" s="162"/>
      <c r="J163" s="162"/>
      <c r="K163" s="162"/>
      <c r="N163" s="3"/>
      <c r="O163" s="3"/>
      <c r="P163" s="3"/>
      <c r="AB163" s="84"/>
    </row>
    <row r="164" spans="2:54" ht="22.8">
      <c r="B164" s="138" t="s">
        <v>63</v>
      </c>
      <c r="C164" s="91"/>
      <c r="D164" s="91"/>
      <c r="E164" s="91">
        <v>1</v>
      </c>
      <c r="F164" s="91">
        <v>2</v>
      </c>
      <c r="G164" s="91">
        <v>3</v>
      </c>
      <c r="H164" s="91">
        <v>4</v>
      </c>
      <c r="I164" s="91">
        <v>5</v>
      </c>
      <c r="J164" s="91">
        <v>6</v>
      </c>
      <c r="K164" s="91">
        <v>7</v>
      </c>
      <c r="L164" s="91">
        <v>8</v>
      </c>
      <c r="M164" s="91">
        <v>9</v>
      </c>
      <c r="N164" s="91">
        <v>10</v>
      </c>
      <c r="O164" s="91">
        <v>11</v>
      </c>
      <c r="P164" s="91">
        <v>12</v>
      </c>
      <c r="Q164" s="91">
        <v>13</v>
      </c>
      <c r="R164" s="91">
        <v>14</v>
      </c>
      <c r="S164" s="91">
        <v>15</v>
      </c>
      <c r="T164" s="91">
        <v>16</v>
      </c>
      <c r="U164" s="91">
        <v>17</v>
      </c>
      <c r="V164" s="91">
        <v>18</v>
      </c>
      <c r="W164" s="91">
        <v>19</v>
      </c>
      <c r="X164" s="91">
        <v>20</v>
      </c>
      <c r="Y164" s="91">
        <v>21</v>
      </c>
      <c r="Z164" s="91">
        <v>22</v>
      </c>
      <c r="AA164" s="91">
        <v>23</v>
      </c>
      <c r="AB164" s="91">
        <v>24</v>
      </c>
      <c r="AC164" s="91">
        <v>25</v>
      </c>
      <c r="AD164" s="91">
        <v>26</v>
      </c>
      <c r="AE164" s="91">
        <v>27</v>
      </c>
      <c r="AF164" s="91">
        <v>28</v>
      </c>
      <c r="AG164" s="91">
        <v>29</v>
      </c>
      <c r="AH164" s="91">
        <v>30</v>
      </c>
      <c r="AI164" s="91">
        <v>31</v>
      </c>
      <c r="AJ164" s="91">
        <v>32</v>
      </c>
      <c r="AK164" s="91">
        <v>33</v>
      </c>
      <c r="AL164" s="91">
        <v>34</v>
      </c>
      <c r="AM164" s="91">
        <v>35</v>
      </c>
      <c r="AN164" s="91">
        <v>36</v>
      </c>
      <c r="AO164" s="91">
        <v>37</v>
      </c>
      <c r="AP164" s="91">
        <v>38</v>
      </c>
      <c r="AQ164" s="91">
        <v>39</v>
      </c>
      <c r="AR164" s="91">
        <v>40</v>
      </c>
      <c r="AS164" s="91">
        <v>41</v>
      </c>
      <c r="AT164" s="91">
        <v>42</v>
      </c>
      <c r="AU164" s="91">
        <v>43</v>
      </c>
      <c r="AV164" s="91">
        <v>44</v>
      </c>
      <c r="AW164" s="91">
        <v>45</v>
      </c>
      <c r="AX164" s="91">
        <v>46</v>
      </c>
      <c r="AY164" s="91">
        <v>47</v>
      </c>
      <c r="AZ164" s="91">
        <v>48</v>
      </c>
      <c r="BA164" s="91">
        <v>49</v>
      </c>
      <c r="BB164" s="91">
        <v>50</v>
      </c>
    </row>
    <row r="165" spans="2:54">
      <c r="B165" s="1" t="str">
        <f t="shared" ref="B165:B175" si="9">B91</f>
        <v>Kocioł gazowy z zasobnikiem - gaz ziemny + fotowoltaika</v>
      </c>
      <c r="E165" s="3">
        <f t="shared" ref="E165:E176" si="10">D70+G70+H70+$D$83</f>
        <v>50164.761009667025</v>
      </c>
      <c r="F165" s="3">
        <f t="shared" ref="F165:AK165" si="11">E165+$H70</f>
        <v>55618.995703544577</v>
      </c>
      <c r="G165" s="3">
        <f t="shared" si="11"/>
        <v>61073.230397422129</v>
      </c>
      <c r="H165" s="3">
        <f t="shared" si="11"/>
        <v>66527.465091299673</v>
      </c>
      <c r="I165" s="3">
        <f t="shared" si="11"/>
        <v>71981.699785177218</v>
      </c>
      <c r="J165" s="3">
        <f t="shared" si="11"/>
        <v>77435.934479054762</v>
      </c>
      <c r="K165" s="3">
        <f t="shared" si="11"/>
        <v>82890.169172932307</v>
      </c>
      <c r="L165" s="3">
        <f t="shared" si="11"/>
        <v>88344.403866809851</v>
      </c>
      <c r="M165" s="3">
        <f t="shared" si="11"/>
        <v>93798.638560687396</v>
      </c>
      <c r="N165" s="3">
        <f t="shared" si="11"/>
        <v>99252.87325456494</v>
      </c>
      <c r="O165" s="3">
        <f t="shared" si="11"/>
        <v>104707.10794844248</v>
      </c>
      <c r="P165" s="3">
        <f t="shared" si="11"/>
        <v>110161.34264232003</v>
      </c>
      <c r="Q165" s="3">
        <f t="shared" si="11"/>
        <v>115615.57733619757</v>
      </c>
      <c r="R165" s="3">
        <f t="shared" si="11"/>
        <v>121069.81203007512</v>
      </c>
      <c r="S165" s="3">
        <f t="shared" si="11"/>
        <v>126524.04672395266</v>
      </c>
      <c r="T165" s="3">
        <f t="shared" si="11"/>
        <v>131978.28141783021</v>
      </c>
      <c r="U165" s="3">
        <f t="shared" si="11"/>
        <v>137432.51611170775</v>
      </c>
      <c r="V165" s="3">
        <f t="shared" si="11"/>
        <v>142886.7508055853</v>
      </c>
      <c r="W165" s="3">
        <f t="shared" si="11"/>
        <v>148340.98549946284</v>
      </c>
      <c r="X165" s="3">
        <f t="shared" si="11"/>
        <v>153795.22019334038</v>
      </c>
      <c r="Y165" s="3">
        <f t="shared" si="11"/>
        <v>159249.45488721793</v>
      </c>
      <c r="Z165" s="3">
        <f t="shared" si="11"/>
        <v>164703.68958109547</v>
      </c>
      <c r="AA165" s="3">
        <f t="shared" si="11"/>
        <v>170157.92427497302</v>
      </c>
      <c r="AB165" s="3">
        <f t="shared" si="11"/>
        <v>175612.15896885056</v>
      </c>
      <c r="AC165" s="3">
        <f t="shared" si="11"/>
        <v>181066.39366272811</v>
      </c>
      <c r="AD165" s="3">
        <f t="shared" si="11"/>
        <v>186520.62835660565</v>
      </c>
      <c r="AE165" s="3">
        <f t="shared" si="11"/>
        <v>191974.8630504832</v>
      </c>
      <c r="AF165" s="3">
        <f t="shared" si="11"/>
        <v>197429.09774436074</v>
      </c>
      <c r="AG165" s="3">
        <f t="shared" si="11"/>
        <v>202883.33243823829</v>
      </c>
      <c r="AH165" s="3">
        <f t="shared" si="11"/>
        <v>208337.56713211583</v>
      </c>
      <c r="AI165" s="3">
        <f t="shared" si="11"/>
        <v>213791.80182599337</v>
      </c>
      <c r="AJ165" s="3">
        <f t="shared" si="11"/>
        <v>219246.03651987092</v>
      </c>
      <c r="AK165" s="3">
        <f t="shared" si="11"/>
        <v>224700.27121374846</v>
      </c>
      <c r="AL165" s="3">
        <f t="shared" ref="AL165:BB165" si="12">AK165+$H70</f>
        <v>230154.50590762601</v>
      </c>
      <c r="AM165" s="3">
        <f t="shared" si="12"/>
        <v>235608.74060150355</v>
      </c>
      <c r="AN165" s="3">
        <f t="shared" si="12"/>
        <v>241062.9752953811</v>
      </c>
      <c r="AO165" s="3">
        <f t="shared" si="12"/>
        <v>246517.20998925864</v>
      </c>
      <c r="AP165" s="3">
        <f t="shared" si="12"/>
        <v>251971.44468313619</v>
      </c>
      <c r="AQ165" s="3">
        <f t="shared" si="12"/>
        <v>257425.67937701373</v>
      </c>
      <c r="AR165" s="3">
        <f t="shared" si="12"/>
        <v>262879.91407089127</v>
      </c>
      <c r="AS165" s="3">
        <f t="shared" si="12"/>
        <v>268334.14876476885</v>
      </c>
      <c r="AT165" s="3">
        <f t="shared" si="12"/>
        <v>273788.38345864642</v>
      </c>
      <c r="AU165" s="3">
        <f t="shared" si="12"/>
        <v>279242.618152524</v>
      </c>
      <c r="AV165" s="3">
        <f t="shared" si="12"/>
        <v>284696.85284640157</v>
      </c>
      <c r="AW165" s="3">
        <f t="shared" si="12"/>
        <v>290151.08754027914</v>
      </c>
      <c r="AX165" s="3">
        <f t="shared" si="12"/>
        <v>295605.32223415672</v>
      </c>
      <c r="AY165" s="3">
        <f t="shared" si="12"/>
        <v>301059.55692803429</v>
      </c>
      <c r="AZ165" s="3">
        <f t="shared" si="12"/>
        <v>306513.79162191186</v>
      </c>
      <c r="BA165" s="3">
        <f t="shared" si="12"/>
        <v>311968.02631578944</v>
      </c>
      <c r="BB165" s="3">
        <f t="shared" si="12"/>
        <v>317422.26100966701</v>
      </c>
    </row>
    <row r="166" spans="2:54">
      <c r="B166" s="1" t="str">
        <f t="shared" si="9"/>
        <v>Kocioł gazowy z zasobnikiem - gaz ziemny</v>
      </c>
      <c r="E166" s="3">
        <f t="shared" si="10"/>
        <v>31879.234693877552</v>
      </c>
      <c r="F166" s="3">
        <f t="shared" ref="F166:AK166" si="13">E166+$H71</f>
        <v>38758.469387755104</v>
      </c>
      <c r="G166" s="3">
        <f t="shared" si="13"/>
        <v>45637.704081632655</v>
      </c>
      <c r="H166" s="3">
        <f t="shared" si="13"/>
        <v>52516.938775510207</v>
      </c>
      <c r="I166" s="3">
        <f t="shared" si="13"/>
        <v>59396.173469387759</v>
      </c>
      <c r="J166" s="3">
        <f t="shared" si="13"/>
        <v>66275.408163265311</v>
      </c>
      <c r="K166" s="3">
        <f t="shared" si="13"/>
        <v>73154.642857142855</v>
      </c>
      <c r="L166" s="3">
        <f t="shared" si="13"/>
        <v>80033.8775510204</v>
      </c>
      <c r="M166" s="3">
        <f t="shared" si="13"/>
        <v>86913.112244897944</v>
      </c>
      <c r="N166" s="3">
        <f t="shared" si="13"/>
        <v>93792.346938775489</v>
      </c>
      <c r="O166" s="3">
        <f t="shared" si="13"/>
        <v>100671.58163265303</v>
      </c>
      <c r="P166" s="3">
        <f t="shared" si="13"/>
        <v>107550.81632653058</v>
      </c>
      <c r="Q166" s="3">
        <f t="shared" si="13"/>
        <v>114430.05102040812</v>
      </c>
      <c r="R166" s="3">
        <f t="shared" si="13"/>
        <v>121309.28571428567</v>
      </c>
      <c r="S166" s="3">
        <f t="shared" si="13"/>
        <v>128188.52040816321</v>
      </c>
      <c r="T166" s="3">
        <f t="shared" si="13"/>
        <v>135067.75510204077</v>
      </c>
      <c r="U166" s="3">
        <f t="shared" si="13"/>
        <v>141946.98979591831</v>
      </c>
      <c r="V166" s="3">
        <f t="shared" si="13"/>
        <v>148826.22448979586</v>
      </c>
      <c r="W166" s="3">
        <f t="shared" si="13"/>
        <v>155705.4591836734</v>
      </c>
      <c r="X166" s="3">
        <f t="shared" si="13"/>
        <v>162584.69387755095</v>
      </c>
      <c r="Y166" s="3">
        <f t="shared" si="13"/>
        <v>169463.92857142849</v>
      </c>
      <c r="Z166" s="3">
        <f t="shared" si="13"/>
        <v>176343.16326530604</v>
      </c>
      <c r="AA166" s="3">
        <f t="shared" si="13"/>
        <v>183222.39795918358</v>
      </c>
      <c r="AB166" s="3">
        <f t="shared" si="13"/>
        <v>190101.63265306113</v>
      </c>
      <c r="AC166" s="3">
        <f t="shared" si="13"/>
        <v>196980.86734693867</v>
      </c>
      <c r="AD166" s="3">
        <f t="shared" si="13"/>
        <v>203860.10204081621</v>
      </c>
      <c r="AE166" s="3">
        <f t="shared" si="13"/>
        <v>210739.33673469376</v>
      </c>
      <c r="AF166" s="3">
        <f t="shared" si="13"/>
        <v>217618.5714285713</v>
      </c>
      <c r="AG166" s="3">
        <f t="shared" si="13"/>
        <v>224497.80612244885</v>
      </c>
      <c r="AH166" s="3">
        <f t="shared" si="13"/>
        <v>231377.04081632639</v>
      </c>
      <c r="AI166" s="3">
        <f t="shared" si="13"/>
        <v>238256.27551020394</v>
      </c>
      <c r="AJ166" s="3">
        <f t="shared" si="13"/>
        <v>245135.51020408148</v>
      </c>
      <c r="AK166" s="3">
        <f t="shared" si="13"/>
        <v>252014.74489795903</v>
      </c>
      <c r="AL166" s="3">
        <f t="shared" ref="AL166:BB166" si="14">AK166+$H71</f>
        <v>258893.97959183657</v>
      </c>
      <c r="AM166" s="3">
        <f t="shared" si="14"/>
        <v>265773.21428571414</v>
      </c>
      <c r="AN166" s="3">
        <f t="shared" si="14"/>
        <v>272652.44897959172</v>
      </c>
      <c r="AO166" s="3">
        <f t="shared" si="14"/>
        <v>279531.68367346929</v>
      </c>
      <c r="AP166" s="3">
        <f t="shared" si="14"/>
        <v>286410.91836734687</v>
      </c>
      <c r="AQ166" s="3">
        <f t="shared" si="14"/>
        <v>293290.15306122444</v>
      </c>
      <c r="AR166" s="3">
        <f t="shared" si="14"/>
        <v>300169.38775510201</v>
      </c>
      <c r="AS166" s="3">
        <f t="shared" si="14"/>
        <v>307048.62244897959</v>
      </c>
      <c r="AT166" s="3">
        <f t="shared" si="14"/>
        <v>313927.85714285716</v>
      </c>
      <c r="AU166" s="3">
        <f t="shared" si="14"/>
        <v>320807.09183673473</v>
      </c>
      <c r="AV166" s="3">
        <f t="shared" si="14"/>
        <v>327686.32653061231</v>
      </c>
      <c r="AW166" s="3">
        <f t="shared" si="14"/>
        <v>334565.56122448988</v>
      </c>
      <c r="AX166" s="3">
        <f t="shared" si="14"/>
        <v>341444.79591836745</v>
      </c>
      <c r="AY166" s="3">
        <f t="shared" si="14"/>
        <v>348324.03061224503</v>
      </c>
      <c r="AZ166" s="3">
        <f t="shared" si="14"/>
        <v>355203.2653061226</v>
      </c>
      <c r="BA166" s="3">
        <f t="shared" si="14"/>
        <v>362082.50000000017</v>
      </c>
      <c r="BB166" s="3">
        <f t="shared" si="14"/>
        <v>368961.73469387775</v>
      </c>
    </row>
    <row r="167" spans="2:54">
      <c r="B167" s="1" t="str">
        <f t="shared" si="9"/>
        <v>Kocioł gazowy z zasobnikiem - gaz płynny + fotowoltaika</v>
      </c>
      <c r="E167" s="3">
        <f t="shared" si="10"/>
        <v>57018.947642320083</v>
      </c>
      <c r="F167" s="3">
        <f t="shared" ref="F167:AK167" si="15">E167+$H72</f>
        <v>62327.368968850693</v>
      </c>
      <c r="G167" s="3">
        <f t="shared" si="15"/>
        <v>67635.790295381303</v>
      </c>
      <c r="H167" s="3">
        <f t="shared" si="15"/>
        <v>72944.21162191192</v>
      </c>
      <c r="I167" s="3">
        <f t="shared" si="15"/>
        <v>78252.632948442537</v>
      </c>
      <c r="J167" s="3">
        <f t="shared" si="15"/>
        <v>83561.054274973154</v>
      </c>
      <c r="K167" s="3">
        <f t="shared" si="15"/>
        <v>88869.475601503771</v>
      </c>
      <c r="L167" s="3">
        <f t="shared" si="15"/>
        <v>94177.896928034388</v>
      </c>
      <c r="M167" s="3">
        <f t="shared" si="15"/>
        <v>99486.318254565005</v>
      </c>
      <c r="N167" s="3">
        <f t="shared" si="15"/>
        <v>104794.73958109562</v>
      </c>
      <c r="O167" s="3">
        <f t="shared" si="15"/>
        <v>110103.16090762624</v>
      </c>
      <c r="P167" s="3">
        <f t="shared" si="15"/>
        <v>115411.58223415686</v>
      </c>
      <c r="Q167" s="3">
        <f t="shared" si="15"/>
        <v>120720.00356068747</v>
      </c>
      <c r="R167" s="3">
        <f t="shared" si="15"/>
        <v>126028.42488721809</v>
      </c>
      <c r="S167" s="3">
        <f t="shared" si="15"/>
        <v>131336.84621374871</v>
      </c>
      <c r="T167" s="3">
        <f t="shared" si="15"/>
        <v>136645.26754027931</v>
      </c>
      <c r="U167" s="3">
        <f t="shared" si="15"/>
        <v>141953.68886680991</v>
      </c>
      <c r="V167" s="3">
        <f t="shared" si="15"/>
        <v>147262.11019334052</v>
      </c>
      <c r="W167" s="3">
        <f t="shared" si="15"/>
        <v>152570.53151987112</v>
      </c>
      <c r="X167" s="3">
        <f t="shared" si="15"/>
        <v>157878.95284640172</v>
      </c>
      <c r="Y167" s="3">
        <f t="shared" si="15"/>
        <v>163187.37417293232</v>
      </c>
      <c r="Z167" s="3">
        <f t="shared" si="15"/>
        <v>168495.79549946293</v>
      </c>
      <c r="AA167" s="3">
        <f t="shared" si="15"/>
        <v>173804.21682599353</v>
      </c>
      <c r="AB167" s="3">
        <f t="shared" si="15"/>
        <v>179112.63815252413</v>
      </c>
      <c r="AC167" s="3">
        <f t="shared" si="15"/>
        <v>184421.05947905473</v>
      </c>
      <c r="AD167" s="3">
        <f t="shared" si="15"/>
        <v>189729.48080558534</v>
      </c>
      <c r="AE167" s="3">
        <f t="shared" si="15"/>
        <v>195037.90213211594</v>
      </c>
      <c r="AF167" s="3">
        <f t="shared" si="15"/>
        <v>200346.32345864654</v>
      </c>
      <c r="AG167" s="3">
        <f t="shared" si="15"/>
        <v>205654.74478517714</v>
      </c>
      <c r="AH167" s="3">
        <f t="shared" si="15"/>
        <v>210963.16611170775</v>
      </c>
      <c r="AI167" s="3">
        <f t="shared" si="15"/>
        <v>216271.58743823835</v>
      </c>
      <c r="AJ167" s="3">
        <f t="shared" si="15"/>
        <v>221580.00876476895</v>
      </c>
      <c r="AK167" s="3">
        <f t="shared" si="15"/>
        <v>226888.43009129955</v>
      </c>
      <c r="AL167" s="3">
        <f t="shared" ref="AL167:BB167" si="16">AK167+$H72</f>
        <v>232196.85141783016</v>
      </c>
      <c r="AM167" s="3">
        <f t="shared" si="16"/>
        <v>237505.27274436076</v>
      </c>
      <c r="AN167" s="3">
        <f t="shared" si="16"/>
        <v>242813.69407089136</v>
      </c>
      <c r="AO167" s="3">
        <f t="shared" si="16"/>
        <v>248122.11539742196</v>
      </c>
      <c r="AP167" s="3">
        <f t="shared" si="16"/>
        <v>253430.53672395257</v>
      </c>
      <c r="AQ167" s="3">
        <f t="shared" si="16"/>
        <v>258738.95805048317</v>
      </c>
      <c r="AR167" s="3">
        <f t="shared" si="16"/>
        <v>264047.37937701377</v>
      </c>
      <c r="AS167" s="3">
        <f t="shared" si="16"/>
        <v>269355.8007035444</v>
      </c>
      <c r="AT167" s="3">
        <f t="shared" si="16"/>
        <v>274664.22203007503</v>
      </c>
      <c r="AU167" s="3">
        <f t="shared" si="16"/>
        <v>279972.64335660567</v>
      </c>
      <c r="AV167" s="3">
        <f t="shared" si="16"/>
        <v>285281.0646831363</v>
      </c>
      <c r="AW167" s="3">
        <f t="shared" si="16"/>
        <v>290589.48600966693</v>
      </c>
      <c r="AX167" s="3">
        <f t="shared" si="16"/>
        <v>295897.90733619756</v>
      </c>
      <c r="AY167" s="3">
        <f t="shared" si="16"/>
        <v>301206.32866272819</v>
      </c>
      <c r="AZ167" s="3">
        <f t="shared" si="16"/>
        <v>306514.74998925882</v>
      </c>
      <c r="BA167" s="3">
        <f t="shared" si="16"/>
        <v>311823.17131578946</v>
      </c>
      <c r="BB167" s="3">
        <f t="shared" si="16"/>
        <v>317131.59264232009</v>
      </c>
    </row>
    <row r="168" spans="2:54">
      <c r="B168" s="1" t="str">
        <f t="shared" si="9"/>
        <v>Kocioł gazowy z zasobnikiem - gaz płynny</v>
      </c>
      <c r="E168" s="3">
        <f t="shared" si="10"/>
        <v>38733.42132653061</v>
      </c>
      <c r="F168" s="3">
        <f t="shared" ref="F168:AK168" si="17">E168+$H73</f>
        <v>45466.84265306122</v>
      </c>
      <c r="G168" s="3">
        <f t="shared" si="17"/>
        <v>52200.263979591829</v>
      </c>
      <c r="H168" s="3">
        <f t="shared" si="17"/>
        <v>58933.685306122439</v>
      </c>
      <c r="I168" s="3">
        <f t="shared" si="17"/>
        <v>65667.106632653056</v>
      </c>
      <c r="J168" s="3">
        <f t="shared" si="17"/>
        <v>72400.527959183673</v>
      </c>
      <c r="K168" s="3">
        <f t="shared" si="17"/>
        <v>79133.94928571429</v>
      </c>
      <c r="L168" s="3">
        <f t="shared" si="17"/>
        <v>85867.370612244908</v>
      </c>
      <c r="M168" s="3">
        <f t="shared" si="17"/>
        <v>92600.791938775525</v>
      </c>
      <c r="N168" s="3">
        <f t="shared" si="17"/>
        <v>99334.213265306142</v>
      </c>
      <c r="O168" s="3">
        <f t="shared" si="17"/>
        <v>106067.63459183676</v>
      </c>
      <c r="P168" s="3">
        <f t="shared" si="17"/>
        <v>112801.05591836738</v>
      </c>
      <c r="Q168" s="3">
        <f t="shared" si="17"/>
        <v>119534.47724489799</v>
      </c>
      <c r="R168" s="3">
        <f t="shared" si="17"/>
        <v>126267.89857142861</v>
      </c>
      <c r="S168" s="3">
        <f t="shared" si="17"/>
        <v>133001.31989795921</v>
      </c>
      <c r="T168" s="3">
        <f t="shared" si="17"/>
        <v>139734.74122448982</v>
      </c>
      <c r="U168" s="3">
        <f t="shared" si="17"/>
        <v>146468.16255102042</v>
      </c>
      <c r="V168" s="3">
        <f t="shared" si="17"/>
        <v>153201.58387755102</v>
      </c>
      <c r="W168" s="3">
        <f t="shared" si="17"/>
        <v>159935.00520408162</v>
      </c>
      <c r="X168" s="3">
        <f t="shared" si="17"/>
        <v>166668.42653061223</v>
      </c>
      <c r="Y168" s="3">
        <f t="shared" si="17"/>
        <v>173401.84785714283</v>
      </c>
      <c r="Z168" s="3">
        <f t="shared" si="17"/>
        <v>180135.26918367343</v>
      </c>
      <c r="AA168" s="3">
        <f t="shared" si="17"/>
        <v>186868.69051020403</v>
      </c>
      <c r="AB168" s="3">
        <f t="shared" si="17"/>
        <v>193602.11183673464</v>
      </c>
      <c r="AC168" s="3">
        <f t="shared" si="17"/>
        <v>200335.53316326524</v>
      </c>
      <c r="AD168" s="3">
        <f t="shared" si="17"/>
        <v>207068.95448979584</v>
      </c>
      <c r="AE168" s="3">
        <f t="shared" si="17"/>
        <v>213802.37581632644</v>
      </c>
      <c r="AF168" s="3">
        <f t="shared" si="17"/>
        <v>220535.79714285705</v>
      </c>
      <c r="AG168" s="3">
        <f t="shared" si="17"/>
        <v>227269.21846938765</v>
      </c>
      <c r="AH168" s="3">
        <f t="shared" si="17"/>
        <v>234002.63979591825</v>
      </c>
      <c r="AI168" s="3">
        <f t="shared" si="17"/>
        <v>240736.06112244885</v>
      </c>
      <c r="AJ168" s="3">
        <f t="shared" si="17"/>
        <v>247469.48244897946</v>
      </c>
      <c r="AK168" s="3">
        <f t="shared" si="17"/>
        <v>254202.90377551006</v>
      </c>
      <c r="AL168" s="3">
        <f t="shared" ref="AL168:BB168" si="18">AK168+$H73</f>
        <v>260936.32510204066</v>
      </c>
      <c r="AM168" s="3">
        <f t="shared" si="18"/>
        <v>267669.74642857129</v>
      </c>
      <c r="AN168" s="3">
        <f t="shared" si="18"/>
        <v>274403.16775510192</v>
      </c>
      <c r="AO168" s="3">
        <f t="shared" si="18"/>
        <v>281136.58908163256</v>
      </c>
      <c r="AP168" s="3">
        <f t="shared" si="18"/>
        <v>287870.01040816319</v>
      </c>
      <c r="AQ168" s="3">
        <f t="shared" si="18"/>
        <v>294603.43173469382</v>
      </c>
      <c r="AR168" s="3">
        <f t="shared" si="18"/>
        <v>301336.85306122445</v>
      </c>
      <c r="AS168" s="3">
        <f t="shared" si="18"/>
        <v>308070.27438775508</v>
      </c>
      <c r="AT168" s="3">
        <f t="shared" si="18"/>
        <v>314803.69571428571</v>
      </c>
      <c r="AU168" s="3">
        <f t="shared" si="18"/>
        <v>321537.11704081635</v>
      </c>
      <c r="AV168" s="3">
        <f t="shared" si="18"/>
        <v>328270.53836734698</v>
      </c>
      <c r="AW168" s="3">
        <f t="shared" si="18"/>
        <v>335003.95969387761</v>
      </c>
      <c r="AX168" s="3">
        <f t="shared" si="18"/>
        <v>341737.38102040824</v>
      </c>
      <c r="AY168" s="3">
        <f t="shared" si="18"/>
        <v>348470.80234693887</v>
      </c>
      <c r="AZ168" s="3">
        <f t="shared" si="18"/>
        <v>355204.2236734695</v>
      </c>
      <c r="BA168" s="3">
        <f t="shared" si="18"/>
        <v>361937.64500000014</v>
      </c>
      <c r="BB168" s="3">
        <f t="shared" si="18"/>
        <v>368671.06632653077</v>
      </c>
    </row>
    <row r="169" spans="2:54">
      <c r="B169" s="1" t="str">
        <f t="shared" si="9"/>
        <v>Pompa ciepła powietrze-woda + fotowoltaika</v>
      </c>
      <c r="E169" s="3">
        <f t="shared" si="10"/>
        <v>70793.825877192983</v>
      </c>
      <c r="F169" s="3">
        <f t="shared" ref="F169:AK169" si="19">E169+$H74</f>
        <v>74571.050877192989</v>
      </c>
      <c r="G169" s="3">
        <f t="shared" si="19"/>
        <v>78348.275877192995</v>
      </c>
      <c r="H169" s="3">
        <f t="shared" si="19"/>
        <v>82125.500877193001</v>
      </c>
      <c r="I169" s="3">
        <f t="shared" si="19"/>
        <v>85902.725877193006</v>
      </c>
      <c r="J169" s="3">
        <f t="shared" si="19"/>
        <v>89679.950877193012</v>
      </c>
      <c r="K169" s="3">
        <f t="shared" si="19"/>
        <v>93457.175877193018</v>
      </c>
      <c r="L169" s="3">
        <f t="shared" si="19"/>
        <v>97234.400877193024</v>
      </c>
      <c r="M169" s="3">
        <f t="shared" si="19"/>
        <v>101011.62587719303</v>
      </c>
      <c r="N169" s="3">
        <f t="shared" si="19"/>
        <v>104788.85087719304</v>
      </c>
      <c r="O169" s="3">
        <f t="shared" si="19"/>
        <v>108566.07587719304</v>
      </c>
      <c r="P169" s="3">
        <f t="shared" si="19"/>
        <v>112343.30087719305</v>
      </c>
      <c r="Q169" s="3">
        <f t="shared" si="19"/>
        <v>116120.52587719305</v>
      </c>
      <c r="R169" s="3">
        <f t="shared" si="19"/>
        <v>119897.75087719306</v>
      </c>
      <c r="S169" s="3">
        <f t="shared" si="19"/>
        <v>123674.97587719306</v>
      </c>
      <c r="T169" s="3">
        <f t="shared" si="19"/>
        <v>127452.20087719307</v>
      </c>
      <c r="U169" s="3">
        <f t="shared" si="19"/>
        <v>131229.42587719308</v>
      </c>
      <c r="V169" s="3">
        <f t="shared" si="19"/>
        <v>135006.65087719308</v>
      </c>
      <c r="W169" s="3">
        <f t="shared" si="19"/>
        <v>138783.87587719309</v>
      </c>
      <c r="X169" s="3">
        <f t="shared" si="19"/>
        <v>142561.10087719309</v>
      </c>
      <c r="Y169" s="3">
        <f t="shared" si="19"/>
        <v>146338.3258771931</v>
      </c>
      <c r="Z169" s="3">
        <f t="shared" si="19"/>
        <v>150115.55087719311</v>
      </c>
      <c r="AA169" s="3">
        <f t="shared" si="19"/>
        <v>153892.77587719311</v>
      </c>
      <c r="AB169" s="3">
        <f t="shared" si="19"/>
        <v>157670.00087719312</v>
      </c>
      <c r="AC169" s="3">
        <f t="shared" si="19"/>
        <v>161447.22587719312</v>
      </c>
      <c r="AD169" s="3">
        <f t="shared" si="19"/>
        <v>165224.45087719313</v>
      </c>
      <c r="AE169" s="3">
        <f t="shared" si="19"/>
        <v>169001.67587719313</v>
      </c>
      <c r="AF169" s="3">
        <f t="shared" si="19"/>
        <v>172778.90087719314</v>
      </c>
      <c r="AG169" s="3">
        <f t="shared" si="19"/>
        <v>176556.12587719315</v>
      </c>
      <c r="AH169" s="3">
        <f t="shared" si="19"/>
        <v>180333.35087719315</v>
      </c>
      <c r="AI169" s="3">
        <f t="shared" si="19"/>
        <v>184110.57587719316</v>
      </c>
      <c r="AJ169" s="3">
        <f t="shared" si="19"/>
        <v>187887.80087719316</v>
      </c>
      <c r="AK169" s="3">
        <f t="shared" si="19"/>
        <v>191665.02587719317</v>
      </c>
      <c r="AL169" s="3">
        <f t="shared" ref="AL169:BB169" si="20">AK169+$H74</f>
        <v>195442.25087719318</v>
      </c>
      <c r="AM169" s="3">
        <f t="shared" si="20"/>
        <v>199219.47587719318</v>
      </c>
      <c r="AN169" s="3">
        <f t="shared" si="20"/>
        <v>202996.70087719319</v>
      </c>
      <c r="AO169" s="3">
        <f t="shared" si="20"/>
        <v>206773.92587719319</v>
      </c>
      <c r="AP169" s="3">
        <f t="shared" si="20"/>
        <v>210551.1508771932</v>
      </c>
      <c r="AQ169" s="3">
        <f t="shared" si="20"/>
        <v>214328.3758771932</v>
      </c>
      <c r="AR169" s="3">
        <f t="shared" si="20"/>
        <v>218105.60087719321</v>
      </c>
      <c r="AS169" s="3">
        <f t="shared" si="20"/>
        <v>221882.82587719322</v>
      </c>
      <c r="AT169" s="3">
        <f t="shared" si="20"/>
        <v>225660.05087719322</v>
      </c>
      <c r="AU169" s="3">
        <f t="shared" si="20"/>
        <v>229437.27587719323</v>
      </c>
      <c r="AV169" s="3">
        <f t="shared" si="20"/>
        <v>233214.50087719323</v>
      </c>
      <c r="AW169" s="3">
        <f t="shared" si="20"/>
        <v>236991.72587719324</v>
      </c>
      <c r="AX169" s="3">
        <f t="shared" si="20"/>
        <v>240768.95087719325</v>
      </c>
      <c r="AY169" s="3">
        <f t="shared" si="20"/>
        <v>244546.17587719325</v>
      </c>
      <c r="AZ169" s="3">
        <f t="shared" si="20"/>
        <v>248323.40087719326</v>
      </c>
      <c r="BA169" s="3">
        <f t="shared" si="20"/>
        <v>252100.62587719326</v>
      </c>
      <c r="BB169" s="3">
        <f t="shared" si="20"/>
        <v>255877.85087719327</v>
      </c>
    </row>
    <row r="170" spans="2:54">
      <c r="B170" s="1" t="str">
        <f t="shared" si="9"/>
        <v>Pompa ciepła powietrze-woda</v>
      </c>
      <c r="E170" s="3">
        <f t="shared" si="10"/>
        <v>38416.619047619046</v>
      </c>
      <c r="F170" s="3">
        <f t="shared" ref="F170:AK170" si="21">E170+$H75</f>
        <v>44833.238095238092</v>
      </c>
      <c r="G170" s="3">
        <f t="shared" si="21"/>
        <v>51249.857142857138</v>
      </c>
      <c r="H170" s="3">
        <f t="shared" si="21"/>
        <v>57666.476190476184</v>
      </c>
      <c r="I170" s="3">
        <f t="shared" si="21"/>
        <v>64083.095238095229</v>
      </c>
      <c r="J170" s="3">
        <f t="shared" si="21"/>
        <v>70499.714285714275</v>
      </c>
      <c r="K170" s="3">
        <f t="shared" si="21"/>
        <v>76916.333333333328</v>
      </c>
      <c r="L170" s="3">
        <f t="shared" si="21"/>
        <v>83332.952380952382</v>
      </c>
      <c r="M170" s="3">
        <f t="shared" si="21"/>
        <v>89749.571428571435</v>
      </c>
      <c r="N170" s="3">
        <f t="shared" si="21"/>
        <v>96166.190476190488</v>
      </c>
      <c r="O170" s="3">
        <f t="shared" si="21"/>
        <v>102582.80952380954</v>
      </c>
      <c r="P170" s="3">
        <f t="shared" si="21"/>
        <v>108999.42857142859</v>
      </c>
      <c r="Q170" s="3">
        <f t="shared" si="21"/>
        <v>115416.04761904765</v>
      </c>
      <c r="R170" s="3">
        <f t="shared" si="21"/>
        <v>121832.6666666667</v>
      </c>
      <c r="S170" s="3">
        <f t="shared" si="21"/>
        <v>128249.28571428575</v>
      </c>
      <c r="T170" s="3">
        <f t="shared" si="21"/>
        <v>134665.90476190479</v>
      </c>
      <c r="U170" s="3">
        <f t="shared" si="21"/>
        <v>141082.52380952385</v>
      </c>
      <c r="V170" s="3">
        <f t="shared" si="21"/>
        <v>147499.1428571429</v>
      </c>
      <c r="W170" s="3">
        <f t="shared" si="21"/>
        <v>153915.76190476195</v>
      </c>
      <c r="X170" s="3">
        <f t="shared" si="21"/>
        <v>160332.38095238101</v>
      </c>
      <c r="Y170" s="3">
        <f t="shared" si="21"/>
        <v>166749.00000000006</v>
      </c>
      <c r="Z170" s="3">
        <f t="shared" si="21"/>
        <v>173165.61904761911</v>
      </c>
      <c r="AA170" s="3">
        <f t="shared" si="21"/>
        <v>179582.23809523816</v>
      </c>
      <c r="AB170" s="3">
        <f t="shared" si="21"/>
        <v>185998.85714285722</v>
      </c>
      <c r="AC170" s="3">
        <f t="shared" si="21"/>
        <v>192415.47619047627</v>
      </c>
      <c r="AD170" s="3">
        <f t="shared" si="21"/>
        <v>198832.09523809532</v>
      </c>
      <c r="AE170" s="3">
        <f t="shared" si="21"/>
        <v>205248.71428571438</v>
      </c>
      <c r="AF170" s="3">
        <f t="shared" si="21"/>
        <v>211665.33333333343</v>
      </c>
      <c r="AG170" s="3">
        <f t="shared" si="21"/>
        <v>218081.95238095248</v>
      </c>
      <c r="AH170" s="3">
        <f t="shared" si="21"/>
        <v>224498.57142857154</v>
      </c>
      <c r="AI170" s="3">
        <f t="shared" si="21"/>
        <v>230915.19047619059</v>
      </c>
      <c r="AJ170" s="3">
        <f t="shared" si="21"/>
        <v>237331.80952380964</v>
      </c>
      <c r="AK170" s="3">
        <f t="shared" si="21"/>
        <v>243748.4285714287</v>
      </c>
      <c r="AL170" s="3">
        <f t="shared" ref="AL170:BB170" si="22">AK170+$H75</f>
        <v>250165.04761904775</v>
      </c>
      <c r="AM170" s="3">
        <f t="shared" si="22"/>
        <v>256581.6666666668</v>
      </c>
      <c r="AN170" s="3">
        <f t="shared" si="22"/>
        <v>262998.28571428586</v>
      </c>
      <c r="AO170" s="3">
        <f t="shared" si="22"/>
        <v>269414.90476190491</v>
      </c>
      <c r="AP170" s="3">
        <f t="shared" si="22"/>
        <v>275831.52380952396</v>
      </c>
      <c r="AQ170" s="3">
        <f t="shared" si="22"/>
        <v>282248.14285714302</v>
      </c>
      <c r="AR170" s="3">
        <f t="shared" si="22"/>
        <v>288664.76190476207</v>
      </c>
      <c r="AS170" s="3">
        <f t="shared" si="22"/>
        <v>295081.38095238112</v>
      </c>
      <c r="AT170" s="3">
        <f t="shared" si="22"/>
        <v>301498.00000000017</v>
      </c>
      <c r="AU170" s="3">
        <f t="shared" si="22"/>
        <v>307914.61904761923</v>
      </c>
      <c r="AV170" s="3">
        <f t="shared" si="22"/>
        <v>314331.23809523828</v>
      </c>
      <c r="AW170" s="3">
        <f t="shared" si="22"/>
        <v>320747.85714285733</v>
      </c>
      <c r="AX170" s="3">
        <f t="shared" si="22"/>
        <v>327164.47619047639</v>
      </c>
      <c r="AY170" s="3">
        <f t="shared" si="22"/>
        <v>333581.09523809544</v>
      </c>
      <c r="AZ170" s="3">
        <f t="shared" si="22"/>
        <v>339997.71428571449</v>
      </c>
      <c r="BA170" s="3">
        <f t="shared" si="22"/>
        <v>346414.33333333355</v>
      </c>
      <c r="BB170" s="3">
        <f t="shared" si="22"/>
        <v>352830.9523809526</v>
      </c>
    </row>
    <row r="171" spans="2:54">
      <c r="B171" s="1" t="str">
        <f t="shared" si="9"/>
        <v>Gruntowa pompa ciepła + fotowoltaika</v>
      </c>
      <c r="E171" s="3">
        <f t="shared" si="10"/>
        <v>73278.952777777784</v>
      </c>
      <c r="F171" s="3">
        <f t="shared" ref="F171:AK171" si="23">E171+$H76</f>
        <v>76557.905555555568</v>
      </c>
      <c r="G171" s="3">
        <f t="shared" si="23"/>
        <v>79836.858333333352</v>
      </c>
      <c r="H171" s="3">
        <f t="shared" si="23"/>
        <v>83115.811111111136</v>
      </c>
      <c r="I171" s="3">
        <f t="shared" si="23"/>
        <v>86394.76388888892</v>
      </c>
      <c r="J171" s="3">
        <f t="shared" si="23"/>
        <v>89673.716666666704</v>
      </c>
      <c r="K171" s="3">
        <f t="shared" si="23"/>
        <v>92952.669444444487</v>
      </c>
      <c r="L171" s="3">
        <f t="shared" si="23"/>
        <v>96231.622222222271</v>
      </c>
      <c r="M171" s="3">
        <f t="shared" si="23"/>
        <v>99510.575000000055</v>
      </c>
      <c r="N171" s="3">
        <f t="shared" si="23"/>
        <v>102789.52777777784</v>
      </c>
      <c r="O171" s="3">
        <f t="shared" si="23"/>
        <v>106068.48055555562</v>
      </c>
      <c r="P171" s="3">
        <f t="shared" si="23"/>
        <v>109347.43333333341</v>
      </c>
      <c r="Q171" s="3">
        <f t="shared" si="23"/>
        <v>112626.38611111119</v>
      </c>
      <c r="R171" s="3">
        <f t="shared" si="23"/>
        <v>115905.33888888897</v>
      </c>
      <c r="S171" s="3">
        <f t="shared" si="23"/>
        <v>119184.29166666676</v>
      </c>
      <c r="T171" s="3">
        <f t="shared" si="23"/>
        <v>122463.24444444454</v>
      </c>
      <c r="U171" s="3">
        <f t="shared" si="23"/>
        <v>125742.19722222233</v>
      </c>
      <c r="V171" s="3">
        <f t="shared" si="23"/>
        <v>129021.15000000011</v>
      </c>
      <c r="W171" s="3">
        <f t="shared" si="23"/>
        <v>132300.10277777788</v>
      </c>
      <c r="X171" s="3">
        <f t="shared" si="23"/>
        <v>135579.05555555565</v>
      </c>
      <c r="Y171" s="3">
        <f t="shared" si="23"/>
        <v>138858.00833333342</v>
      </c>
      <c r="Z171" s="3">
        <f t="shared" si="23"/>
        <v>142136.96111111119</v>
      </c>
      <c r="AA171" s="3">
        <f t="shared" si="23"/>
        <v>145415.91388888896</v>
      </c>
      <c r="AB171" s="3">
        <f t="shared" si="23"/>
        <v>148694.86666666673</v>
      </c>
      <c r="AC171" s="3">
        <f t="shared" si="23"/>
        <v>151973.8194444445</v>
      </c>
      <c r="AD171" s="3">
        <f t="shared" si="23"/>
        <v>155252.77222222227</v>
      </c>
      <c r="AE171" s="3">
        <f t="shared" si="23"/>
        <v>158531.72500000003</v>
      </c>
      <c r="AF171" s="3">
        <f t="shared" si="23"/>
        <v>161810.6777777778</v>
      </c>
      <c r="AG171" s="3">
        <f t="shared" si="23"/>
        <v>165089.63055555557</v>
      </c>
      <c r="AH171" s="3">
        <f t="shared" si="23"/>
        <v>168368.58333333334</v>
      </c>
      <c r="AI171" s="3">
        <f t="shared" si="23"/>
        <v>171647.53611111111</v>
      </c>
      <c r="AJ171" s="3">
        <f t="shared" si="23"/>
        <v>174926.48888888888</v>
      </c>
      <c r="AK171" s="3">
        <f t="shared" si="23"/>
        <v>178205.44166666665</v>
      </c>
      <c r="AL171" s="3">
        <f t="shared" ref="AL171:BB171" si="24">AK171+$H76</f>
        <v>181484.39444444442</v>
      </c>
      <c r="AM171" s="3">
        <f t="shared" si="24"/>
        <v>184763.34722222219</v>
      </c>
      <c r="AN171" s="3">
        <f t="shared" si="24"/>
        <v>188042.29999999996</v>
      </c>
      <c r="AO171" s="3">
        <f t="shared" si="24"/>
        <v>191321.25277777773</v>
      </c>
      <c r="AP171" s="3">
        <f t="shared" si="24"/>
        <v>194600.2055555555</v>
      </c>
      <c r="AQ171" s="3">
        <f t="shared" si="24"/>
        <v>197879.15833333327</v>
      </c>
      <c r="AR171" s="3">
        <f t="shared" si="24"/>
        <v>201158.11111111104</v>
      </c>
      <c r="AS171" s="3">
        <f t="shared" si="24"/>
        <v>204437.06388888881</v>
      </c>
      <c r="AT171" s="3">
        <f t="shared" si="24"/>
        <v>207716.01666666658</v>
      </c>
      <c r="AU171" s="3">
        <f t="shared" si="24"/>
        <v>210994.96944444434</v>
      </c>
      <c r="AV171" s="3">
        <f t="shared" si="24"/>
        <v>214273.92222222211</v>
      </c>
      <c r="AW171" s="3">
        <f t="shared" si="24"/>
        <v>217552.87499999988</v>
      </c>
      <c r="AX171" s="3">
        <f t="shared" si="24"/>
        <v>220831.82777777765</v>
      </c>
      <c r="AY171" s="3">
        <f t="shared" si="24"/>
        <v>224110.78055555542</v>
      </c>
      <c r="AZ171" s="3">
        <f t="shared" si="24"/>
        <v>227389.73333333319</v>
      </c>
      <c r="BA171" s="3">
        <f t="shared" si="24"/>
        <v>230668.68611111096</v>
      </c>
      <c r="BB171" s="3">
        <f t="shared" si="24"/>
        <v>233947.63888888873</v>
      </c>
    </row>
    <row r="172" spans="2:54">
      <c r="B172" s="1" t="str">
        <f t="shared" si="9"/>
        <v>Gruntowa pompa ciepła</v>
      </c>
      <c r="E172" s="3">
        <f t="shared" si="10"/>
        <v>75648.481481481489</v>
      </c>
      <c r="F172" s="3">
        <f t="shared" ref="F172:AK172" si="25">E172+$H77</f>
        <v>81296.962962962978</v>
      </c>
      <c r="G172" s="3">
        <f t="shared" si="25"/>
        <v>86945.444444444467</v>
      </c>
      <c r="H172" s="3">
        <f t="shared" si="25"/>
        <v>92593.925925925956</v>
      </c>
      <c r="I172" s="3">
        <f t="shared" si="25"/>
        <v>98242.407407407445</v>
      </c>
      <c r="J172" s="3">
        <f t="shared" si="25"/>
        <v>103890.88888888893</v>
      </c>
      <c r="K172" s="3">
        <f t="shared" si="25"/>
        <v>109539.37037037042</v>
      </c>
      <c r="L172" s="3">
        <f t="shared" si="25"/>
        <v>115187.85185185191</v>
      </c>
      <c r="M172" s="3">
        <f t="shared" si="25"/>
        <v>120836.3333333334</v>
      </c>
      <c r="N172" s="3">
        <f t="shared" si="25"/>
        <v>126484.81481481489</v>
      </c>
      <c r="O172" s="3">
        <f t="shared" si="25"/>
        <v>132133.29629629638</v>
      </c>
      <c r="P172" s="3">
        <f t="shared" si="25"/>
        <v>137781.77777777787</v>
      </c>
      <c r="Q172" s="3">
        <f t="shared" si="25"/>
        <v>143430.25925925936</v>
      </c>
      <c r="R172" s="3">
        <f t="shared" si="25"/>
        <v>149078.74074074085</v>
      </c>
      <c r="S172" s="3">
        <f t="shared" si="25"/>
        <v>154727.22222222234</v>
      </c>
      <c r="T172" s="3">
        <f t="shared" si="25"/>
        <v>160375.70370370382</v>
      </c>
      <c r="U172" s="3">
        <f t="shared" si="25"/>
        <v>166024.18518518531</v>
      </c>
      <c r="V172" s="3">
        <f t="shared" si="25"/>
        <v>171672.6666666668</v>
      </c>
      <c r="W172" s="3">
        <f t="shared" si="25"/>
        <v>177321.14814814829</v>
      </c>
      <c r="X172" s="3">
        <f t="shared" si="25"/>
        <v>182969.62962962978</v>
      </c>
      <c r="Y172" s="3">
        <f t="shared" si="25"/>
        <v>188618.11111111127</v>
      </c>
      <c r="Z172" s="3">
        <f t="shared" si="25"/>
        <v>194266.59259259276</v>
      </c>
      <c r="AA172" s="3">
        <f t="shared" si="25"/>
        <v>199915.07407407425</v>
      </c>
      <c r="AB172" s="3">
        <f t="shared" si="25"/>
        <v>205563.55555555574</v>
      </c>
      <c r="AC172" s="3">
        <f t="shared" si="25"/>
        <v>211212.03703703723</v>
      </c>
      <c r="AD172" s="3">
        <f t="shared" si="25"/>
        <v>216860.51851851871</v>
      </c>
      <c r="AE172" s="3">
        <f t="shared" si="25"/>
        <v>222509.0000000002</v>
      </c>
      <c r="AF172" s="3">
        <f t="shared" si="25"/>
        <v>228157.48148148169</v>
      </c>
      <c r="AG172" s="3">
        <f t="shared" si="25"/>
        <v>233805.96296296318</v>
      </c>
      <c r="AH172" s="3">
        <f t="shared" si="25"/>
        <v>239454.44444444467</v>
      </c>
      <c r="AI172" s="3">
        <f t="shared" si="25"/>
        <v>245102.92592592616</v>
      </c>
      <c r="AJ172" s="3">
        <f t="shared" si="25"/>
        <v>250751.40740740765</v>
      </c>
      <c r="AK172" s="3">
        <f t="shared" si="25"/>
        <v>256399.88888888914</v>
      </c>
      <c r="AL172" s="3">
        <f t="shared" ref="AL172:BB172" si="26">AK172+$H77</f>
        <v>262048.37037037063</v>
      </c>
      <c r="AM172" s="3">
        <f t="shared" si="26"/>
        <v>267696.85185185209</v>
      </c>
      <c r="AN172" s="3">
        <f t="shared" si="26"/>
        <v>273345.33333333355</v>
      </c>
      <c r="AO172" s="3">
        <f t="shared" si="26"/>
        <v>278993.81481481501</v>
      </c>
      <c r="AP172" s="3">
        <f t="shared" si="26"/>
        <v>284642.29629629647</v>
      </c>
      <c r="AQ172" s="3">
        <f t="shared" si="26"/>
        <v>290290.77777777793</v>
      </c>
      <c r="AR172" s="3">
        <f t="shared" si="26"/>
        <v>295939.25925925939</v>
      </c>
      <c r="AS172" s="3">
        <f t="shared" si="26"/>
        <v>301587.74074074085</v>
      </c>
      <c r="AT172" s="3">
        <f t="shared" si="26"/>
        <v>307236.22222222231</v>
      </c>
      <c r="AU172" s="3">
        <f t="shared" si="26"/>
        <v>312884.70370370377</v>
      </c>
      <c r="AV172" s="3">
        <f t="shared" si="26"/>
        <v>318533.18518518523</v>
      </c>
      <c r="AW172" s="3">
        <f t="shared" si="26"/>
        <v>324181.66666666669</v>
      </c>
      <c r="AX172" s="3">
        <f t="shared" si="26"/>
        <v>329830.14814814815</v>
      </c>
      <c r="AY172" s="3">
        <f t="shared" si="26"/>
        <v>335478.62962962961</v>
      </c>
      <c r="AZ172" s="3">
        <f t="shared" si="26"/>
        <v>341127.11111111107</v>
      </c>
      <c r="BA172" s="3">
        <f t="shared" si="26"/>
        <v>346775.59259259253</v>
      </c>
      <c r="BB172" s="3">
        <f t="shared" si="26"/>
        <v>352424.07407407399</v>
      </c>
    </row>
    <row r="173" spans="2:54">
      <c r="B173" s="1" t="str">
        <f t="shared" si="9"/>
        <v>Piec na ekogroszek lub pellet  + fotowoltaika</v>
      </c>
      <c r="E173" s="3">
        <f t="shared" si="10"/>
        <v>64033.431871345027</v>
      </c>
      <c r="F173" s="3">
        <f t="shared" ref="F173:AK173" si="27">E173+$H78</f>
        <v>68356.337426900587</v>
      </c>
      <c r="G173" s="3">
        <f t="shared" si="27"/>
        <v>72679.24298245614</v>
      </c>
      <c r="H173" s="3">
        <f t="shared" si="27"/>
        <v>77002.148538011694</v>
      </c>
      <c r="I173" s="3">
        <f t="shared" si="27"/>
        <v>81325.054093567247</v>
      </c>
      <c r="J173" s="3">
        <f t="shared" si="27"/>
        <v>85647.9596491228</v>
      </c>
      <c r="K173" s="3">
        <f t="shared" si="27"/>
        <v>89970.865204678354</v>
      </c>
      <c r="L173" s="3">
        <f t="shared" si="27"/>
        <v>94293.770760233907</v>
      </c>
      <c r="M173" s="3">
        <f t="shared" si="27"/>
        <v>98616.67631578946</v>
      </c>
      <c r="N173" s="3">
        <f t="shared" si="27"/>
        <v>102939.58187134501</v>
      </c>
      <c r="O173" s="3">
        <f t="shared" si="27"/>
        <v>107262.48742690057</v>
      </c>
      <c r="P173" s="3">
        <f t="shared" si="27"/>
        <v>111585.39298245612</v>
      </c>
      <c r="Q173" s="3">
        <f t="shared" si="27"/>
        <v>115908.29853801167</v>
      </c>
      <c r="R173" s="3">
        <f t="shared" si="27"/>
        <v>120231.20409356723</v>
      </c>
      <c r="S173" s="3">
        <f t="shared" si="27"/>
        <v>124554.10964912278</v>
      </c>
      <c r="T173" s="3">
        <f t="shared" si="27"/>
        <v>128877.01520467833</v>
      </c>
      <c r="U173" s="3">
        <f t="shared" si="27"/>
        <v>133199.92076023389</v>
      </c>
      <c r="V173" s="3">
        <f t="shared" si="27"/>
        <v>137522.82631578945</v>
      </c>
      <c r="W173" s="3">
        <f t="shared" si="27"/>
        <v>141845.73187134502</v>
      </c>
      <c r="X173" s="3">
        <f t="shared" si="27"/>
        <v>146168.63742690059</v>
      </c>
      <c r="Y173" s="3">
        <f t="shared" si="27"/>
        <v>150491.54298245616</v>
      </c>
      <c r="Z173" s="3">
        <f t="shared" si="27"/>
        <v>154814.44853801173</v>
      </c>
      <c r="AA173" s="3">
        <f t="shared" si="27"/>
        <v>159137.35409356729</v>
      </c>
      <c r="AB173" s="3">
        <f t="shared" si="27"/>
        <v>163460.25964912286</v>
      </c>
      <c r="AC173" s="3">
        <f t="shared" si="27"/>
        <v>167783.16520467843</v>
      </c>
      <c r="AD173" s="3">
        <f t="shared" si="27"/>
        <v>172106.070760234</v>
      </c>
      <c r="AE173" s="3">
        <f t="shared" si="27"/>
        <v>176428.97631578956</v>
      </c>
      <c r="AF173" s="3">
        <f t="shared" si="27"/>
        <v>180751.88187134513</v>
      </c>
      <c r="AG173" s="3">
        <f t="shared" si="27"/>
        <v>185074.7874269007</v>
      </c>
      <c r="AH173" s="3">
        <f t="shared" si="27"/>
        <v>189397.69298245627</v>
      </c>
      <c r="AI173" s="3">
        <f t="shared" si="27"/>
        <v>193720.59853801184</v>
      </c>
      <c r="AJ173" s="3">
        <f t="shared" si="27"/>
        <v>198043.5040935674</v>
      </c>
      <c r="AK173" s="3">
        <f t="shared" si="27"/>
        <v>202366.40964912297</v>
      </c>
      <c r="AL173" s="3">
        <f t="shared" ref="AL173:BB173" si="28">AK173+$H78</f>
        <v>206689.31520467854</v>
      </c>
      <c r="AM173" s="3">
        <f t="shared" si="28"/>
        <v>211012.22076023411</v>
      </c>
      <c r="AN173" s="3">
        <f t="shared" si="28"/>
        <v>215335.12631578968</v>
      </c>
      <c r="AO173" s="3">
        <f t="shared" si="28"/>
        <v>219658.03187134524</v>
      </c>
      <c r="AP173" s="3">
        <f t="shared" si="28"/>
        <v>223980.93742690081</v>
      </c>
      <c r="AQ173" s="3">
        <f t="shared" si="28"/>
        <v>228303.84298245638</v>
      </c>
      <c r="AR173" s="3">
        <f t="shared" si="28"/>
        <v>232626.74853801195</v>
      </c>
      <c r="AS173" s="3">
        <f t="shared" si="28"/>
        <v>236949.65409356751</v>
      </c>
      <c r="AT173" s="3">
        <f t="shared" si="28"/>
        <v>241272.55964912308</v>
      </c>
      <c r="AU173" s="3">
        <f t="shared" si="28"/>
        <v>245595.46520467865</v>
      </c>
      <c r="AV173" s="3">
        <f t="shared" si="28"/>
        <v>249918.37076023422</v>
      </c>
      <c r="AW173" s="3">
        <f t="shared" si="28"/>
        <v>254241.27631578979</v>
      </c>
      <c r="AX173" s="3">
        <f t="shared" si="28"/>
        <v>258564.18187134535</v>
      </c>
      <c r="AY173" s="3">
        <f t="shared" si="28"/>
        <v>262887.08742690092</v>
      </c>
      <c r="AZ173" s="3">
        <f t="shared" si="28"/>
        <v>267209.99298245646</v>
      </c>
      <c r="BA173" s="3">
        <f t="shared" si="28"/>
        <v>271532.898538012</v>
      </c>
      <c r="BB173" s="3">
        <f t="shared" si="28"/>
        <v>275855.80409356754</v>
      </c>
    </row>
    <row r="174" spans="2:54">
      <c r="B174" s="1" t="str">
        <f t="shared" si="9"/>
        <v xml:space="preserve">Piec na ekogroszek lub pellet </v>
      </c>
      <c r="E174" s="3">
        <f t="shared" si="10"/>
        <v>45747.905555555553</v>
      </c>
      <c r="F174" s="3">
        <f t="shared" ref="F174:AK174" si="29">E174+$H79</f>
        <v>51495.811111111107</v>
      </c>
      <c r="G174" s="3">
        <f t="shared" si="29"/>
        <v>57243.71666666666</v>
      </c>
      <c r="H174" s="3">
        <f t="shared" si="29"/>
        <v>62991.622222222213</v>
      </c>
      <c r="I174" s="3">
        <f t="shared" si="29"/>
        <v>68739.527777777766</v>
      </c>
      <c r="J174" s="3">
        <f t="shared" si="29"/>
        <v>74487.43333333332</v>
      </c>
      <c r="K174" s="3">
        <f t="shared" si="29"/>
        <v>80235.338888888873</v>
      </c>
      <c r="L174" s="3">
        <f t="shared" si="29"/>
        <v>85983.244444444426</v>
      </c>
      <c r="M174" s="3">
        <f t="shared" si="29"/>
        <v>91731.14999999998</v>
      </c>
      <c r="N174" s="3">
        <f t="shared" si="29"/>
        <v>97479.055555555533</v>
      </c>
      <c r="O174" s="3">
        <f t="shared" si="29"/>
        <v>103226.96111111109</v>
      </c>
      <c r="P174" s="3">
        <f t="shared" si="29"/>
        <v>108974.86666666664</v>
      </c>
      <c r="Q174" s="3">
        <f t="shared" si="29"/>
        <v>114722.77222222219</v>
      </c>
      <c r="R174" s="3">
        <f t="shared" si="29"/>
        <v>120470.67777777775</v>
      </c>
      <c r="S174" s="3">
        <f t="shared" si="29"/>
        <v>126218.5833333333</v>
      </c>
      <c r="T174" s="3">
        <f t="shared" si="29"/>
        <v>131966.48888888885</v>
      </c>
      <c r="U174" s="3">
        <f t="shared" si="29"/>
        <v>137714.39444444442</v>
      </c>
      <c r="V174" s="3">
        <f t="shared" si="29"/>
        <v>143462.29999999999</v>
      </c>
      <c r="W174" s="3">
        <f t="shared" si="29"/>
        <v>149210.20555555556</v>
      </c>
      <c r="X174" s="3">
        <f t="shared" si="29"/>
        <v>154958.11111111112</v>
      </c>
      <c r="Y174" s="3">
        <f t="shared" si="29"/>
        <v>160706.01666666669</v>
      </c>
      <c r="Z174" s="3">
        <f t="shared" si="29"/>
        <v>166453.92222222226</v>
      </c>
      <c r="AA174" s="3">
        <f t="shared" si="29"/>
        <v>172201.82777777783</v>
      </c>
      <c r="AB174" s="3">
        <f t="shared" si="29"/>
        <v>177949.7333333334</v>
      </c>
      <c r="AC174" s="3">
        <f t="shared" si="29"/>
        <v>183697.63888888896</v>
      </c>
      <c r="AD174" s="3">
        <f t="shared" si="29"/>
        <v>189445.54444444453</v>
      </c>
      <c r="AE174" s="3">
        <f t="shared" si="29"/>
        <v>195193.4500000001</v>
      </c>
      <c r="AF174" s="3">
        <f t="shared" si="29"/>
        <v>200941.35555555567</v>
      </c>
      <c r="AG174" s="3">
        <f t="shared" si="29"/>
        <v>206689.26111111123</v>
      </c>
      <c r="AH174" s="3">
        <f t="shared" si="29"/>
        <v>212437.1666666668</v>
      </c>
      <c r="AI174" s="3">
        <f t="shared" si="29"/>
        <v>218185.07222222237</v>
      </c>
      <c r="AJ174" s="3">
        <f t="shared" si="29"/>
        <v>223932.97777777794</v>
      </c>
      <c r="AK174" s="3">
        <f t="shared" si="29"/>
        <v>229680.88333333351</v>
      </c>
      <c r="AL174" s="3">
        <f t="shared" ref="AL174:BB174" si="30">AK174+$H79</f>
        <v>235428.78888888907</v>
      </c>
      <c r="AM174" s="3">
        <f t="shared" si="30"/>
        <v>241176.69444444464</v>
      </c>
      <c r="AN174" s="3">
        <f t="shared" si="30"/>
        <v>246924.60000000021</v>
      </c>
      <c r="AO174" s="3">
        <f t="shared" si="30"/>
        <v>252672.50555555578</v>
      </c>
      <c r="AP174" s="3">
        <f t="shared" si="30"/>
        <v>258420.41111111135</v>
      </c>
      <c r="AQ174" s="3">
        <f t="shared" si="30"/>
        <v>264168.31666666688</v>
      </c>
      <c r="AR174" s="3">
        <f t="shared" si="30"/>
        <v>269916.22222222242</v>
      </c>
      <c r="AS174" s="3">
        <f t="shared" si="30"/>
        <v>275664.12777777796</v>
      </c>
      <c r="AT174" s="3">
        <f t="shared" si="30"/>
        <v>281412.0333333335</v>
      </c>
      <c r="AU174" s="3">
        <f t="shared" si="30"/>
        <v>287159.93888888904</v>
      </c>
      <c r="AV174" s="3">
        <f t="shared" si="30"/>
        <v>292907.84444444458</v>
      </c>
      <c r="AW174" s="3">
        <f t="shared" si="30"/>
        <v>298655.75000000012</v>
      </c>
      <c r="AX174" s="3">
        <f t="shared" si="30"/>
        <v>304403.65555555566</v>
      </c>
      <c r="AY174" s="3">
        <f t="shared" si="30"/>
        <v>310151.56111111119</v>
      </c>
      <c r="AZ174" s="3">
        <f t="shared" si="30"/>
        <v>315899.46666666673</v>
      </c>
      <c r="BA174" s="3">
        <f t="shared" si="30"/>
        <v>321647.37222222227</v>
      </c>
      <c r="BB174" s="3">
        <f t="shared" si="30"/>
        <v>327395.27777777781</v>
      </c>
    </row>
    <row r="175" spans="2:54">
      <c r="B175" s="1" t="str">
        <f t="shared" si="9"/>
        <v>Ogrzewanie elektryczne ( II taryfa) + fotowoltaika</v>
      </c>
      <c r="E175" s="3">
        <f t="shared" si="10"/>
        <v>92914.574780701747</v>
      </c>
      <c r="F175" s="3">
        <f t="shared" ref="F175:AK175" si="31">E175+$H80</f>
        <v>99547.362280701753</v>
      </c>
      <c r="G175" s="3">
        <f t="shared" si="31"/>
        <v>106180.14978070176</v>
      </c>
      <c r="H175" s="3">
        <f t="shared" si="31"/>
        <v>112812.93728070176</v>
      </c>
      <c r="I175" s="3">
        <f t="shared" si="31"/>
        <v>119445.72478070177</v>
      </c>
      <c r="J175" s="3">
        <f t="shared" si="31"/>
        <v>126078.51228070178</v>
      </c>
      <c r="K175" s="3">
        <f t="shared" si="31"/>
        <v>132711.29978070178</v>
      </c>
      <c r="L175" s="3">
        <f t="shared" si="31"/>
        <v>139344.08728070179</v>
      </c>
      <c r="M175" s="3">
        <f t="shared" si="31"/>
        <v>145976.87478070179</v>
      </c>
      <c r="N175" s="3">
        <f t="shared" si="31"/>
        <v>152609.6622807018</v>
      </c>
      <c r="O175" s="3">
        <f t="shared" si="31"/>
        <v>159242.44978070181</v>
      </c>
      <c r="P175" s="3">
        <f t="shared" si="31"/>
        <v>165875.23728070181</v>
      </c>
      <c r="Q175" s="3">
        <f t="shared" si="31"/>
        <v>172508.02478070182</v>
      </c>
      <c r="R175" s="3">
        <f t="shared" si="31"/>
        <v>179140.81228070182</v>
      </c>
      <c r="S175" s="3">
        <f t="shared" si="31"/>
        <v>185773.59978070183</v>
      </c>
      <c r="T175" s="3">
        <f t="shared" si="31"/>
        <v>192406.38728070183</v>
      </c>
      <c r="U175" s="3">
        <f t="shared" si="31"/>
        <v>199039.17478070184</v>
      </c>
      <c r="V175" s="3">
        <f t="shared" si="31"/>
        <v>205671.96228070185</v>
      </c>
      <c r="W175" s="3">
        <f t="shared" si="31"/>
        <v>212304.74978070185</v>
      </c>
      <c r="X175" s="3">
        <f t="shared" si="31"/>
        <v>218937.53728070186</v>
      </c>
      <c r="Y175" s="3">
        <f t="shared" si="31"/>
        <v>225570.32478070186</v>
      </c>
      <c r="Z175" s="3">
        <f t="shared" si="31"/>
        <v>232203.11228070187</v>
      </c>
      <c r="AA175" s="3">
        <f t="shared" si="31"/>
        <v>238835.89978070187</v>
      </c>
      <c r="AB175" s="3">
        <f t="shared" si="31"/>
        <v>245468.68728070188</v>
      </c>
      <c r="AC175" s="3">
        <f t="shared" si="31"/>
        <v>252101.47478070189</v>
      </c>
      <c r="AD175" s="3">
        <f t="shared" si="31"/>
        <v>258734.26228070189</v>
      </c>
      <c r="AE175" s="3">
        <f t="shared" si="31"/>
        <v>265367.04978070187</v>
      </c>
      <c r="AF175" s="3">
        <f t="shared" si="31"/>
        <v>271999.83728070185</v>
      </c>
      <c r="AG175" s="3">
        <f t="shared" si="31"/>
        <v>278632.62478070182</v>
      </c>
      <c r="AH175" s="3">
        <f t="shared" si="31"/>
        <v>285265.4122807018</v>
      </c>
      <c r="AI175" s="3">
        <f t="shared" si="31"/>
        <v>291898.19978070178</v>
      </c>
      <c r="AJ175" s="3">
        <f t="shared" si="31"/>
        <v>298530.98728070175</v>
      </c>
      <c r="AK175" s="3">
        <f t="shared" si="31"/>
        <v>305163.77478070173</v>
      </c>
      <c r="AL175" s="3">
        <f t="shared" ref="AL175:BB175" si="32">AK175+$H80</f>
        <v>311796.56228070171</v>
      </c>
      <c r="AM175" s="3">
        <f t="shared" si="32"/>
        <v>318429.34978070168</v>
      </c>
      <c r="AN175" s="3">
        <f t="shared" si="32"/>
        <v>325062.13728070166</v>
      </c>
      <c r="AO175" s="3">
        <f t="shared" si="32"/>
        <v>331694.92478070164</v>
      </c>
      <c r="AP175" s="3">
        <f t="shared" si="32"/>
        <v>338327.71228070161</v>
      </c>
      <c r="AQ175" s="3">
        <f t="shared" si="32"/>
        <v>344960.49978070159</v>
      </c>
      <c r="AR175" s="3">
        <f t="shared" si="32"/>
        <v>351593.28728070157</v>
      </c>
      <c r="AS175" s="3">
        <f t="shared" si="32"/>
        <v>358226.07478070154</v>
      </c>
      <c r="AT175" s="3">
        <f t="shared" si="32"/>
        <v>364858.86228070152</v>
      </c>
      <c r="AU175" s="3">
        <f t="shared" si="32"/>
        <v>371491.6497807015</v>
      </c>
      <c r="AV175" s="3">
        <f t="shared" si="32"/>
        <v>378124.43728070147</v>
      </c>
      <c r="AW175" s="3">
        <f t="shared" si="32"/>
        <v>384757.22478070145</v>
      </c>
      <c r="AX175" s="3">
        <f t="shared" si="32"/>
        <v>391390.01228070143</v>
      </c>
      <c r="AY175" s="3">
        <f t="shared" si="32"/>
        <v>398022.7997807014</v>
      </c>
      <c r="AZ175" s="3">
        <f t="shared" si="32"/>
        <v>404655.58728070138</v>
      </c>
      <c r="BA175" s="3">
        <f t="shared" si="32"/>
        <v>411288.37478070136</v>
      </c>
      <c r="BB175" s="3">
        <f t="shared" si="32"/>
        <v>417921.16228070133</v>
      </c>
    </row>
    <row r="176" spans="2:54">
      <c r="B176" s="1" t="str">
        <f>B81</f>
        <v>Ogrzewanie elektryczne ( II taryfa)</v>
      </c>
      <c r="E176" s="3">
        <f t="shared" si="10"/>
        <v>22822.533333333333</v>
      </c>
      <c r="F176" s="3">
        <f t="shared" ref="F176:AK176" si="33">E176+$H81</f>
        <v>32645.066666666666</v>
      </c>
      <c r="G176" s="3">
        <f t="shared" si="33"/>
        <v>42467.6</v>
      </c>
      <c r="H176" s="3">
        <f t="shared" si="33"/>
        <v>52290.133333333331</v>
      </c>
      <c r="I176" s="3">
        <f t="shared" si="33"/>
        <v>62112.666666666664</v>
      </c>
      <c r="J176" s="3">
        <f t="shared" si="33"/>
        <v>71935.199999999997</v>
      </c>
      <c r="K176" s="3">
        <f t="shared" si="33"/>
        <v>81757.733333333337</v>
      </c>
      <c r="L176" s="3">
        <f t="shared" si="33"/>
        <v>91580.266666666663</v>
      </c>
      <c r="M176" s="3">
        <f t="shared" si="33"/>
        <v>101402.79999999999</v>
      </c>
      <c r="N176" s="3">
        <f t="shared" si="33"/>
        <v>111225.33333333331</v>
      </c>
      <c r="O176" s="3">
        <f t="shared" si="33"/>
        <v>121047.86666666664</v>
      </c>
      <c r="P176" s="3">
        <f t="shared" si="33"/>
        <v>130870.39999999997</v>
      </c>
      <c r="Q176" s="3">
        <f t="shared" si="33"/>
        <v>140692.93333333329</v>
      </c>
      <c r="R176" s="3">
        <f t="shared" si="33"/>
        <v>150515.46666666662</v>
      </c>
      <c r="S176" s="3">
        <f t="shared" si="33"/>
        <v>160337.99999999994</v>
      </c>
      <c r="T176" s="3">
        <f t="shared" si="33"/>
        <v>170160.53333333327</v>
      </c>
      <c r="U176" s="3">
        <f t="shared" si="33"/>
        <v>179983.06666666659</v>
      </c>
      <c r="V176" s="3">
        <f t="shared" si="33"/>
        <v>189805.59999999992</v>
      </c>
      <c r="W176" s="3">
        <f t="shared" si="33"/>
        <v>199628.13333333324</v>
      </c>
      <c r="X176" s="3">
        <f t="shared" si="33"/>
        <v>209450.66666666657</v>
      </c>
      <c r="Y176" s="3">
        <f t="shared" si="33"/>
        <v>219273.1999999999</v>
      </c>
      <c r="Z176" s="3">
        <f t="shared" si="33"/>
        <v>229095.73333333322</v>
      </c>
      <c r="AA176" s="3">
        <f t="shared" si="33"/>
        <v>238918.26666666655</v>
      </c>
      <c r="AB176" s="3">
        <f t="shared" si="33"/>
        <v>248740.79999999987</v>
      </c>
      <c r="AC176" s="3">
        <f t="shared" si="33"/>
        <v>258563.3333333332</v>
      </c>
      <c r="AD176" s="3">
        <f t="shared" si="33"/>
        <v>268385.86666666652</v>
      </c>
      <c r="AE176" s="3">
        <f t="shared" si="33"/>
        <v>278208.39999999985</v>
      </c>
      <c r="AF176" s="3">
        <f t="shared" si="33"/>
        <v>288030.93333333317</v>
      </c>
      <c r="AG176" s="3">
        <f t="shared" si="33"/>
        <v>297853.4666666665</v>
      </c>
      <c r="AH176" s="3">
        <f t="shared" si="33"/>
        <v>307675.99999999983</v>
      </c>
      <c r="AI176" s="3">
        <f t="shared" si="33"/>
        <v>317498.53333333315</v>
      </c>
      <c r="AJ176" s="3">
        <f t="shared" si="33"/>
        <v>327321.06666666648</v>
      </c>
      <c r="AK176" s="3">
        <f t="shared" si="33"/>
        <v>337143.5999999998</v>
      </c>
      <c r="AL176" s="3">
        <f t="shared" ref="AL176:BB176" si="34">AK176+$H81</f>
        <v>346966.13333333313</v>
      </c>
      <c r="AM176" s="3">
        <f t="shared" si="34"/>
        <v>356788.66666666645</v>
      </c>
      <c r="AN176" s="3">
        <f t="shared" si="34"/>
        <v>366611.19999999978</v>
      </c>
      <c r="AO176" s="3">
        <f t="shared" si="34"/>
        <v>376433.7333333331</v>
      </c>
      <c r="AP176" s="3">
        <f t="shared" si="34"/>
        <v>386256.26666666643</v>
      </c>
      <c r="AQ176" s="3">
        <f t="shared" si="34"/>
        <v>396078.79999999976</v>
      </c>
      <c r="AR176" s="3">
        <f t="shared" si="34"/>
        <v>405901.33333333308</v>
      </c>
      <c r="AS176" s="3">
        <f t="shared" si="34"/>
        <v>415723.86666666641</v>
      </c>
      <c r="AT176" s="3">
        <f t="shared" si="34"/>
        <v>425546.39999999973</v>
      </c>
      <c r="AU176" s="3">
        <f t="shared" si="34"/>
        <v>435368.93333333306</v>
      </c>
      <c r="AV176" s="3">
        <f t="shared" si="34"/>
        <v>445191.46666666638</v>
      </c>
      <c r="AW176" s="3">
        <f t="shared" si="34"/>
        <v>455013.99999999971</v>
      </c>
      <c r="AX176" s="3">
        <f t="shared" si="34"/>
        <v>464836.53333333303</v>
      </c>
      <c r="AY176" s="3">
        <f t="shared" si="34"/>
        <v>474659.06666666636</v>
      </c>
      <c r="AZ176" s="3">
        <f t="shared" si="34"/>
        <v>484481.59999999969</v>
      </c>
      <c r="BA176" s="3">
        <f t="shared" si="34"/>
        <v>494304.13333333301</v>
      </c>
      <c r="BB176" s="3">
        <f t="shared" si="34"/>
        <v>504126.66666666634</v>
      </c>
    </row>
    <row r="177" spans="6:28">
      <c r="F177" s="3"/>
      <c r="G177" s="3"/>
      <c r="H177" s="3"/>
      <c r="I177" s="3"/>
      <c r="N177" s="3"/>
      <c r="O177" s="3"/>
      <c r="P177" s="3"/>
      <c r="AB177" s="84"/>
    </row>
    <row r="178" spans="6:28">
      <c r="F178" s="3"/>
      <c r="G178" s="3"/>
      <c r="H178" s="3"/>
      <c r="I178" s="3"/>
      <c r="N178" s="3"/>
      <c r="O178" s="3"/>
      <c r="P178" s="3"/>
      <c r="AB178" s="84"/>
    </row>
    <row r="179" spans="6:28">
      <c r="G179" s="3"/>
      <c r="H179" s="3"/>
      <c r="I179" s="3"/>
      <c r="N179" s="3"/>
      <c r="O179" s="3"/>
      <c r="P179" s="3"/>
      <c r="AB179" s="84"/>
    </row>
    <row r="180" spans="6:28">
      <c r="G180" s="3"/>
      <c r="H180" s="3"/>
      <c r="I180" s="3"/>
      <c r="N180" s="3"/>
      <c r="O180" s="3"/>
      <c r="P180" s="3"/>
      <c r="AB180" s="84"/>
    </row>
    <row r="181" spans="6:28">
      <c r="G181" s="3"/>
      <c r="H181" s="3"/>
      <c r="I181" s="3"/>
      <c r="N181" s="3"/>
      <c r="O181" s="3"/>
      <c r="P181" s="3"/>
      <c r="AB181" s="84"/>
    </row>
    <row r="182" spans="6:28" ht="45" customHeight="1">
      <c r="G182" s="3"/>
      <c r="H182" s="3"/>
      <c r="I182" s="3"/>
      <c r="N182" s="3"/>
      <c r="O182" s="3"/>
      <c r="P182" s="3"/>
      <c r="AB182" s="84"/>
    </row>
    <row r="183" spans="6:28">
      <c r="F183" s="3"/>
      <c r="G183" s="3"/>
      <c r="H183" s="3"/>
      <c r="I183" s="3"/>
      <c r="N183" s="3"/>
      <c r="O183" s="3"/>
      <c r="P183" s="3"/>
      <c r="AB183" s="84"/>
    </row>
    <row r="184" spans="6:28">
      <c r="F184" s="3"/>
      <c r="G184" s="3"/>
      <c r="H184" s="3"/>
      <c r="I184" s="3"/>
      <c r="N184" s="3"/>
      <c r="O184" s="3"/>
      <c r="P184" s="3"/>
      <c r="AB184" s="84"/>
    </row>
    <row r="185" spans="6:28">
      <c r="F185" s="3"/>
      <c r="G185" s="3"/>
      <c r="H185" s="3"/>
      <c r="I185" s="3"/>
      <c r="N185" s="3"/>
      <c r="O185" s="3"/>
      <c r="P185" s="3"/>
      <c r="AB185" s="84"/>
    </row>
    <row r="186" spans="6:28">
      <c r="F186" s="3"/>
      <c r="G186" s="3"/>
      <c r="H186" s="3"/>
      <c r="I186" s="3"/>
      <c r="N186" s="3"/>
      <c r="O186" s="3"/>
      <c r="P186" s="3"/>
      <c r="AB186" s="84"/>
    </row>
    <row r="187" spans="6:28">
      <c r="F187" s="3"/>
      <c r="G187" s="3"/>
      <c r="H187" s="3"/>
      <c r="I187" s="3"/>
      <c r="N187" s="3"/>
      <c r="O187" s="3"/>
      <c r="P187" s="3"/>
      <c r="AB187" s="84"/>
    </row>
    <row r="188" spans="6:28">
      <c r="F188" s="3"/>
      <c r="G188" s="3"/>
      <c r="H188" s="3"/>
      <c r="I188" s="3"/>
      <c r="N188" s="3"/>
      <c r="O188" s="3"/>
      <c r="P188" s="3"/>
      <c r="AB188" s="84"/>
    </row>
    <row r="189" spans="6:28">
      <c r="F189" s="3"/>
      <c r="G189" s="3"/>
      <c r="H189" s="3"/>
      <c r="I189" s="3"/>
      <c r="N189" s="3"/>
      <c r="O189" s="3"/>
      <c r="P189" s="3"/>
      <c r="AB189" s="84"/>
    </row>
    <row r="190" spans="6:28">
      <c r="F190" s="3"/>
      <c r="G190" s="3"/>
      <c r="H190" s="3"/>
      <c r="I190" s="3"/>
      <c r="N190" s="3"/>
      <c r="O190" s="3"/>
      <c r="P190" s="3"/>
      <c r="AB190" s="84"/>
    </row>
    <row r="191" spans="6:28">
      <c r="F191" s="3"/>
      <c r="G191" s="3"/>
      <c r="H191" s="3"/>
      <c r="I191" s="3"/>
      <c r="N191" s="3"/>
      <c r="O191" s="3"/>
      <c r="P191" s="3"/>
      <c r="AB191" s="84"/>
    </row>
    <row r="192" spans="6:28">
      <c r="F192" s="3"/>
      <c r="G192" s="3"/>
      <c r="H192" s="3"/>
      <c r="I192" s="3"/>
      <c r="N192" s="3"/>
      <c r="O192" s="3"/>
      <c r="P192" s="3"/>
      <c r="AB192" s="84"/>
    </row>
    <row r="193" spans="6:28">
      <c r="F193" s="3"/>
      <c r="G193" s="3"/>
      <c r="H193" s="3"/>
      <c r="I193" s="3"/>
      <c r="N193" s="3"/>
      <c r="O193" s="3"/>
      <c r="P193" s="3"/>
      <c r="AB193" s="84"/>
    </row>
    <row r="194" spans="6:28">
      <c r="F194" s="3"/>
      <c r="G194" s="3"/>
      <c r="H194" s="3"/>
      <c r="I194" s="3"/>
      <c r="N194" s="3"/>
      <c r="O194" s="3"/>
      <c r="P194" s="3"/>
      <c r="AB194" s="84"/>
    </row>
    <row r="195" spans="6:28">
      <c r="F195" s="3"/>
      <c r="G195" s="3"/>
      <c r="H195" s="3"/>
      <c r="I195" s="3"/>
      <c r="N195" s="3"/>
      <c r="O195" s="3"/>
      <c r="P195" s="3"/>
      <c r="AB195" s="84"/>
    </row>
    <row r="196" spans="6:28">
      <c r="F196" s="3"/>
      <c r="G196" s="3"/>
      <c r="H196" s="3"/>
      <c r="I196" s="3"/>
      <c r="N196" s="3"/>
      <c r="O196" s="3"/>
      <c r="P196" s="3"/>
      <c r="AB196" s="84"/>
    </row>
    <row r="197" spans="6:28">
      <c r="F197" s="3"/>
      <c r="G197" s="3"/>
      <c r="H197" s="3"/>
      <c r="I197" s="3"/>
      <c r="N197" s="3"/>
      <c r="O197" s="3"/>
      <c r="P197" s="3"/>
      <c r="AB197" s="84"/>
    </row>
    <row r="198" spans="6:28">
      <c r="F198" s="3"/>
      <c r="G198" s="3"/>
      <c r="H198" s="3"/>
      <c r="I198" s="3"/>
      <c r="N198" s="3"/>
      <c r="O198" s="3"/>
      <c r="P198" s="3"/>
      <c r="AB198" s="84"/>
    </row>
    <row r="199" spans="6:28">
      <c r="F199" s="3"/>
      <c r="G199" s="3"/>
      <c r="H199" s="3"/>
      <c r="I199" s="3"/>
      <c r="N199" s="3"/>
      <c r="O199" s="3"/>
      <c r="P199" s="3"/>
      <c r="AB199" s="84"/>
    </row>
    <row r="200" spans="6:28">
      <c r="F200" s="3"/>
      <c r="G200" s="3"/>
      <c r="H200" s="3"/>
      <c r="I200" s="3"/>
      <c r="N200" s="3"/>
      <c r="O200" s="3"/>
      <c r="P200" s="3"/>
      <c r="AB200" s="84"/>
    </row>
    <row r="201" spans="6:28">
      <c r="F201" s="3"/>
      <c r="G201" s="3"/>
      <c r="H201" s="3"/>
      <c r="I201" s="3"/>
      <c r="N201" s="3"/>
      <c r="O201" s="3"/>
      <c r="P201" s="3"/>
      <c r="AB201" s="84"/>
    </row>
    <row r="202" spans="6:28">
      <c r="F202" s="3"/>
      <c r="G202" s="3"/>
      <c r="H202" s="3"/>
      <c r="I202" s="3"/>
      <c r="N202" s="3"/>
      <c r="O202" s="3"/>
      <c r="P202" s="3"/>
      <c r="AB202" s="84"/>
    </row>
    <row r="203" spans="6:28">
      <c r="F203" s="3"/>
      <c r="G203" s="3"/>
      <c r="H203" s="3"/>
      <c r="I203" s="3"/>
      <c r="N203" s="3"/>
      <c r="O203" s="3"/>
      <c r="P203" s="3"/>
    </row>
    <row r="204" spans="6:28">
      <c r="F204" s="3"/>
      <c r="G204" s="3"/>
      <c r="H204" s="3"/>
      <c r="I204" s="3"/>
      <c r="N204" s="3"/>
      <c r="O204" s="3"/>
      <c r="P204" s="3"/>
    </row>
    <row r="205" spans="6:28">
      <c r="F205" s="3"/>
      <c r="G205" s="3"/>
      <c r="H205" s="3"/>
      <c r="I205" s="3"/>
      <c r="N205" s="3"/>
      <c r="O205" s="3"/>
      <c r="P205" s="3"/>
    </row>
    <row r="206" spans="6:28">
      <c r="F206" s="3"/>
      <c r="G206" s="3"/>
      <c r="H206" s="3"/>
      <c r="I206" s="3"/>
      <c r="N206" s="3"/>
      <c r="O206" s="3"/>
      <c r="P206" s="3"/>
    </row>
    <row r="207" spans="6:28">
      <c r="F207" s="3"/>
      <c r="G207" s="3"/>
      <c r="H207" s="3"/>
      <c r="I207" s="3"/>
      <c r="N207" s="3"/>
      <c r="O207" s="3"/>
      <c r="P207" s="3"/>
    </row>
    <row r="208" spans="6:28">
      <c r="M208" s="1"/>
      <c r="O208" s="3"/>
    </row>
    <row r="209" spans="13:15">
      <c r="M209" s="1"/>
      <c r="O209" s="3"/>
    </row>
    <row r="210" spans="13:15">
      <c r="M210" s="1"/>
      <c r="O210" s="3"/>
    </row>
    <row r="211" spans="13:15">
      <c r="O211" s="3"/>
    </row>
    <row r="212" spans="13:15">
      <c r="M212" s="1"/>
      <c r="O212" s="3"/>
    </row>
    <row r="213" spans="13:15">
      <c r="O213" s="3"/>
    </row>
    <row r="214" spans="13:15">
      <c r="M214" s="1"/>
      <c r="O214" s="3"/>
    </row>
    <row r="215" spans="13:15">
      <c r="O215" s="3"/>
    </row>
    <row r="216" spans="13:15">
      <c r="M216" s="1"/>
      <c r="O216" s="3"/>
    </row>
    <row r="217" spans="13:15">
      <c r="M217" s="1"/>
      <c r="O217" s="3"/>
    </row>
    <row r="218" spans="13:15">
      <c r="M218" s="1"/>
      <c r="O218" s="3"/>
    </row>
    <row r="219" spans="13:15">
      <c r="O219" s="3"/>
    </row>
    <row r="220" spans="13:15">
      <c r="M220" s="1"/>
      <c r="O220" s="3"/>
    </row>
  </sheetData>
  <mergeCells count="6">
    <mergeCell ref="B42:E42"/>
    <mergeCell ref="E163:K163"/>
    <mergeCell ref="F45:H45"/>
    <mergeCell ref="F46:H46"/>
    <mergeCell ref="B65:E66"/>
    <mergeCell ref="C89:I89"/>
  </mergeCells>
  <conditionalFormatting sqref="C91:C10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91:E10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I91:I102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hyperlinks>
    <hyperlink ref="C3" r:id="rId1" xr:uid="{21A90786-578A-4DEC-B015-FEC6F7C52F15}"/>
  </hyperlinks>
  <pageMargins left="0.7" right="0.7" top="0.75" bottom="0.75" header="0.3" footer="0.3"/>
  <pageSetup paperSize="9" orientation="portrait" r:id="rId2"/>
  <ignoredErrors>
    <ignoredError sqref="M79 M75 M71 D78:D80 D71 D74:D75" 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1"/>
  <sheetViews>
    <sheetView topLeftCell="A67" zoomScale="70" zoomScaleNormal="70" workbookViewId="0">
      <selection activeCell="A20" sqref="A20:B20"/>
    </sheetView>
  </sheetViews>
  <sheetFormatPr defaultColWidth="9" defaultRowHeight="17.399999999999999"/>
  <cols>
    <col min="1" max="1" width="20.5" style="1" customWidth="1"/>
    <col min="2" max="2" width="48.5" style="1" customWidth="1"/>
    <col min="3" max="3" width="22.19921875" style="1" customWidth="1"/>
    <col min="4" max="4" width="36" style="1" customWidth="1"/>
    <col min="5" max="5" width="29.5" style="1" customWidth="1"/>
    <col min="6" max="6" width="21.296875" style="1" customWidth="1"/>
    <col min="7" max="7" width="24.296875" style="1" customWidth="1"/>
    <col min="8" max="8" width="9" style="1"/>
    <col min="9" max="9" width="14" style="1" customWidth="1"/>
    <col min="10" max="10" width="17.19921875" style="1" customWidth="1"/>
    <col min="11" max="11" width="8" style="1" customWidth="1"/>
    <col min="12" max="12" width="9" style="1" hidden="1" customWidth="1"/>
    <col min="13" max="13" width="22.59765625" style="1" customWidth="1"/>
    <col min="14" max="14" width="29.296875" style="1" customWidth="1"/>
    <col min="15" max="15" width="22" style="1" customWidth="1"/>
    <col min="16" max="16" width="33" style="1" customWidth="1"/>
    <col min="17" max="17" width="30.59765625" style="1" customWidth="1"/>
    <col min="18" max="18" width="18.59765625" style="1" customWidth="1"/>
    <col min="19" max="19" width="29.296875" style="1" customWidth="1"/>
    <col min="20" max="22" width="9" style="1"/>
    <col min="23" max="23" width="9" style="1" customWidth="1"/>
    <col min="24" max="16384" width="9" style="1"/>
  </cols>
  <sheetData>
    <row r="1" spans="1:11" ht="23.25" customHeight="1">
      <c r="A1" s="68"/>
      <c r="B1" s="69"/>
      <c r="H1" s="2"/>
      <c r="I1" s="3"/>
      <c r="J1" s="3"/>
      <c r="K1" s="3"/>
    </row>
    <row r="2" spans="1:11" ht="48.75" customHeight="1">
      <c r="A2" s="70"/>
      <c r="C2" s="165"/>
      <c r="D2" s="165"/>
      <c r="H2" s="2"/>
      <c r="I2" s="3"/>
      <c r="J2" s="3"/>
      <c r="K2" s="3"/>
    </row>
    <row r="3" spans="1:11" ht="48.75" customHeight="1">
      <c r="A3" s="70"/>
      <c r="C3" s="96"/>
      <c r="D3" s="96"/>
      <c r="H3" s="2"/>
      <c r="I3" s="3"/>
      <c r="J3" s="3"/>
      <c r="K3" s="3"/>
    </row>
    <row r="4" spans="1:11" ht="55.5" customHeight="1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ht="73.5" customHeight="1">
      <c r="A5" s="166"/>
      <c r="B5" s="166"/>
      <c r="C5" s="166"/>
      <c r="D5" s="166"/>
      <c r="E5" s="166"/>
      <c r="F5" s="166"/>
      <c r="G5" s="166"/>
      <c r="H5" s="166"/>
      <c r="I5" s="166"/>
      <c r="J5" s="166"/>
      <c r="K5" s="166"/>
    </row>
    <row r="6" spans="1:11" ht="57" customHeight="1">
      <c r="A6" s="166"/>
      <c r="B6" s="166"/>
      <c r="C6" s="166"/>
      <c r="D6" s="166"/>
      <c r="E6" s="166"/>
      <c r="F6" s="166"/>
      <c r="G6" s="166"/>
      <c r="H6" s="166"/>
      <c r="I6" s="166"/>
      <c r="J6" s="166"/>
      <c r="K6" s="166"/>
    </row>
    <row r="7" spans="1:11" ht="45.75" customHeight="1">
      <c r="A7" s="166"/>
      <c r="B7" s="166"/>
      <c r="C7" s="166"/>
      <c r="D7" s="166"/>
      <c r="E7" s="166"/>
      <c r="F7" s="166"/>
      <c r="G7" s="166"/>
      <c r="H7" s="166"/>
      <c r="I7" s="166"/>
      <c r="J7" s="95"/>
      <c r="K7" s="95"/>
    </row>
    <row r="8" spans="1:11" ht="18" thickBot="1">
      <c r="A8" s="4"/>
      <c r="B8" s="2"/>
      <c r="H8" s="2"/>
      <c r="I8" s="3"/>
      <c r="J8" s="3"/>
      <c r="K8" s="3"/>
    </row>
    <row r="9" spans="1:11">
      <c r="B9" s="71"/>
      <c r="C9" s="6"/>
      <c r="D9" s="7"/>
      <c r="E9" s="7"/>
      <c r="F9" s="8"/>
      <c r="G9" s="9"/>
      <c r="H9" s="2"/>
      <c r="I9" s="3"/>
      <c r="J9" s="3"/>
      <c r="K9" s="3"/>
    </row>
    <row r="10" spans="1:11">
      <c r="B10" s="10"/>
      <c r="C10" s="11"/>
      <c r="D10" s="12"/>
      <c r="E10" s="3"/>
      <c r="F10" s="3"/>
      <c r="G10" s="13"/>
      <c r="H10" s="3"/>
      <c r="I10" s="3"/>
      <c r="J10" s="3"/>
      <c r="K10" s="3"/>
    </row>
    <row r="11" spans="1:11">
      <c r="B11" s="10"/>
      <c r="C11" s="11"/>
      <c r="D11" s="12"/>
      <c r="E11" s="3"/>
      <c r="F11" s="3"/>
      <c r="G11" s="13"/>
      <c r="H11" s="3"/>
      <c r="I11" s="3"/>
      <c r="J11" s="3"/>
      <c r="K11" s="3"/>
    </row>
    <row r="12" spans="1:11">
      <c r="B12" s="10"/>
      <c r="C12" s="11"/>
      <c r="D12" s="12"/>
      <c r="E12" s="3"/>
      <c r="F12" s="3"/>
      <c r="G12" s="13"/>
      <c r="H12" s="3"/>
      <c r="I12" s="3"/>
      <c r="J12" s="3"/>
      <c r="K12" s="3"/>
    </row>
    <row r="13" spans="1:11">
      <c r="B13" s="10"/>
      <c r="C13" s="126"/>
      <c r="D13" s="12"/>
      <c r="E13" s="3"/>
      <c r="F13" s="3"/>
      <c r="G13" s="13"/>
      <c r="H13" s="3"/>
      <c r="I13" s="3"/>
      <c r="J13" s="3"/>
      <c r="K13" s="3"/>
    </row>
    <row r="14" spans="1:11">
      <c r="B14" s="10"/>
      <c r="C14" s="14"/>
      <c r="D14" s="12"/>
      <c r="E14" s="3"/>
      <c r="F14" s="3"/>
      <c r="G14" s="13"/>
      <c r="H14" s="3"/>
      <c r="I14" s="3"/>
      <c r="J14" s="3"/>
      <c r="K14" s="3"/>
    </row>
    <row r="15" spans="1:11">
      <c r="B15" s="10"/>
      <c r="C15" s="14"/>
      <c r="D15" s="12"/>
      <c r="E15" s="3"/>
      <c r="F15" s="3"/>
      <c r="G15" s="13"/>
      <c r="H15" s="3"/>
      <c r="I15" s="3"/>
      <c r="J15" s="3"/>
      <c r="K15" s="3"/>
    </row>
    <row r="16" spans="1:11">
      <c r="B16" s="10"/>
      <c r="C16" s="14"/>
      <c r="D16" s="12"/>
      <c r="E16" s="3"/>
      <c r="F16" s="3"/>
      <c r="G16" s="13"/>
      <c r="H16" s="3"/>
      <c r="I16" s="3"/>
      <c r="J16" s="3"/>
      <c r="K16" s="3"/>
    </row>
    <row r="17" spans="1:23">
      <c r="B17" s="15"/>
      <c r="C17" s="14"/>
      <c r="D17" s="12"/>
      <c r="E17" s="3"/>
      <c r="F17" s="3"/>
      <c r="G17" s="13"/>
      <c r="H17" s="3"/>
      <c r="I17" s="3"/>
      <c r="J17" s="3"/>
      <c r="K17" s="3"/>
    </row>
    <row r="18" spans="1:23" ht="18" thickBot="1">
      <c r="B18" s="16"/>
      <c r="C18" s="17"/>
      <c r="D18" s="18"/>
      <c r="E18" s="19"/>
      <c r="F18" s="19"/>
      <c r="G18" s="20"/>
      <c r="H18" s="3"/>
      <c r="I18" s="3"/>
      <c r="J18" s="3"/>
      <c r="K18" s="3"/>
    </row>
    <row r="19" spans="1:23" ht="18" thickBot="1">
      <c r="B19" s="21"/>
      <c r="C19" s="22"/>
      <c r="D19" s="22"/>
      <c r="E19" s="22"/>
      <c r="F19" s="21"/>
      <c r="G19" s="21"/>
      <c r="H19" s="23"/>
      <c r="I19" s="22"/>
      <c r="J19" s="22"/>
      <c r="K19" s="22"/>
    </row>
    <row r="20" spans="1:23" ht="70.5" customHeight="1" thickBot="1">
      <c r="A20" s="177"/>
      <c r="B20" s="178"/>
      <c r="C20" s="60"/>
      <c r="D20" s="59"/>
      <c r="E20" s="175"/>
      <c r="F20" s="176"/>
      <c r="G20" s="176"/>
      <c r="H20" s="176"/>
      <c r="I20" s="22"/>
      <c r="J20" s="22"/>
      <c r="K20" s="22"/>
    </row>
    <row r="21" spans="1:23" ht="18">
      <c r="B21" s="45"/>
      <c r="C21" s="52"/>
      <c r="D21" s="25"/>
      <c r="E21" s="25"/>
      <c r="F21" s="47"/>
      <c r="G21" s="48"/>
      <c r="H21" s="41"/>
      <c r="I21" s="22"/>
      <c r="J21" s="22"/>
      <c r="K21" s="22"/>
    </row>
    <row r="22" spans="1:23" ht="18.600000000000001" thickBot="1">
      <c r="A22" s="53"/>
      <c r="C22" s="43"/>
      <c r="D22" s="3"/>
      <c r="F22" s="47"/>
      <c r="G22" s="48"/>
      <c r="H22" s="41"/>
      <c r="I22" s="3"/>
      <c r="J22" s="3"/>
      <c r="K22" s="3"/>
    </row>
    <row r="23" spans="1:23" ht="42.75" customHeight="1" thickBot="1">
      <c r="A23" s="172"/>
      <c r="B23" s="173"/>
      <c r="C23" s="57"/>
      <c r="D23" s="58"/>
      <c r="E23" s="2"/>
      <c r="F23" s="41"/>
      <c r="G23" s="43"/>
      <c r="H23" s="41"/>
      <c r="I23" s="3"/>
      <c r="J23" s="3"/>
      <c r="K23" s="3"/>
    </row>
    <row r="24" spans="1:23">
      <c r="C24" s="24"/>
      <c r="D24" s="24"/>
      <c r="E24" s="24"/>
      <c r="F24" s="24"/>
      <c r="G24" s="24"/>
      <c r="I24" s="3"/>
      <c r="J24" s="3"/>
      <c r="K24" s="3"/>
    </row>
    <row r="25" spans="1:23">
      <c r="C25" s="24"/>
      <c r="D25" s="24"/>
      <c r="E25" s="24"/>
      <c r="F25" s="24"/>
      <c r="G25" s="24"/>
      <c r="I25" s="3"/>
      <c r="J25" s="3"/>
      <c r="K25" s="3"/>
    </row>
    <row r="26" spans="1:23">
      <c r="A26" s="61"/>
      <c r="B26" s="62"/>
      <c r="C26" s="24"/>
      <c r="D26" s="24"/>
      <c r="E26" s="24"/>
      <c r="F26" s="24"/>
      <c r="G26" s="24"/>
      <c r="I26" s="3"/>
      <c r="J26" s="3"/>
      <c r="K26" s="3"/>
    </row>
    <row r="27" spans="1:23" ht="18" thickBot="1">
      <c r="C27" s="26"/>
      <c r="D27" s="26"/>
      <c r="E27" s="26"/>
      <c r="F27" s="26"/>
      <c r="G27" s="26"/>
      <c r="H27" s="27"/>
      <c r="I27" s="3"/>
      <c r="J27" s="28"/>
      <c r="K27" s="3"/>
    </row>
    <row r="28" spans="1:23" ht="192" customHeight="1">
      <c r="A28" s="29"/>
      <c r="B28" s="30"/>
      <c r="C28" s="31"/>
      <c r="D28" s="31"/>
      <c r="E28" s="31"/>
      <c r="F28" s="31"/>
      <c r="G28" s="32"/>
      <c r="H28" s="33"/>
      <c r="I28" s="34"/>
      <c r="J28" s="34"/>
      <c r="K28" s="35"/>
      <c r="M28" s="29"/>
      <c r="N28" s="30"/>
      <c r="O28" s="31"/>
      <c r="P28" s="31"/>
      <c r="Q28" s="31"/>
      <c r="R28" s="31"/>
      <c r="S28" s="32"/>
      <c r="T28" s="36"/>
      <c r="U28" s="36"/>
      <c r="V28" s="36"/>
      <c r="W28" s="36"/>
    </row>
    <row r="29" spans="1:23" ht="18">
      <c r="A29" s="37"/>
      <c r="B29" s="38"/>
      <c r="C29" s="39"/>
      <c r="D29" s="39"/>
      <c r="E29" s="64"/>
      <c r="F29" s="40"/>
      <c r="G29" s="65"/>
      <c r="H29" s="41"/>
      <c r="I29" s="42"/>
      <c r="J29" s="42"/>
      <c r="K29" s="43"/>
      <c r="M29" s="37"/>
      <c r="N29" s="38"/>
      <c r="O29" s="39"/>
      <c r="P29" s="39"/>
      <c r="Q29" s="64"/>
      <c r="R29" s="40"/>
      <c r="S29" s="65"/>
      <c r="T29" s="46"/>
      <c r="U29" s="46"/>
      <c r="V29" s="47"/>
      <c r="W29" s="48"/>
    </row>
    <row r="30" spans="1:23" ht="18">
      <c r="A30" s="37"/>
      <c r="B30" s="38"/>
      <c r="C30" s="39"/>
      <c r="D30" s="39"/>
      <c r="E30" s="64"/>
      <c r="F30" s="40"/>
      <c r="G30" s="65"/>
      <c r="H30" s="41"/>
      <c r="I30" s="42"/>
      <c r="J30" s="42"/>
      <c r="K30" s="43"/>
      <c r="M30" s="37"/>
      <c r="N30" s="38"/>
      <c r="O30" s="39"/>
      <c r="P30" s="39"/>
      <c r="Q30" s="64"/>
      <c r="R30" s="40"/>
      <c r="S30" s="65"/>
      <c r="T30" s="46"/>
      <c r="U30" s="46"/>
      <c r="V30" s="47"/>
      <c r="W30" s="48"/>
    </row>
    <row r="31" spans="1:23" ht="18">
      <c r="A31" s="37"/>
      <c r="B31" s="38"/>
      <c r="C31" s="39"/>
      <c r="D31" s="39"/>
      <c r="E31" s="64"/>
      <c r="F31" s="40"/>
      <c r="G31" s="65"/>
      <c r="H31" s="41"/>
      <c r="I31" s="42"/>
      <c r="J31" s="42"/>
      <c r="K31" s="43"/>
      <c r="M31" s="37"/>
      <c r="N31" s="38"/>
      <c r="O31" s="39"/>
      <c r="P31" s="39"/>
      <c r="Q31" s="64"/>
      <c r="R31" s="40"/>
      <c r="S31" s="65"/>
      <c r="T31" s="46"/>
      <c r="U31" s="46"/>
      <c r="V31" s="47"/>
      <c r="W31" s="48"/>
    </row>
    <row r="32" spans="1:23" ht="18">
      <c r="A32" s="37"/>
      <c r="B32" s="38"/>
      <c r="C32" s="39"/>
      <c r="D32" s="39"/>
      <c r="E32" s="64"/>
      <c r="F32" s="40"/>
      <c r="G32" s="65"/>
      <c r="H32" s="41"/>
      <c r="I32" s="42"/>
      <c r="J32" s="42"/>
      <c r="K32" s="43"/>
      <c r="M32" s="37"/>
      <c r="N32" s="38"/>
      <c r="O32" s="39"/>
      <c r="P32" s="39"/>
      <c r="Q32" s="64"/>
      <c r="R32" s="40"/>
      <c r="S32" s="65"/>
      <c r="T32" s="46"/>
      <c r="U32" s="46"/>
      <c r="V32" s="47"/>
      <c r="W32" s="48"/>
    </row>
    <row r="33" spans="1:23" ht="18">
      <c r="A33" s="37"/>
      <c r="B33" s="38"/>
      <c r="C33" s="39"/>
      <c r="D33" s="39"/>
      <c r="E33" s="64"/>
      <c r="F33" s="40"/>
      <c r="G33" s="65"/>
      <c r="H33" s="41"/>
      <c r="I33" s="42"/>
      <c r="J33" s="42"/>
      <c r="K33" s="43"/>
      <c r="M33" s="37"/>
      <c r="N33" s="38"/>
      <c r="O33" s="39"/>
      <c r="P33" s="39"/>
      <c r="Q33" s="64"/>
      <c r="R33" s="40"/>
      <c r="S33" s="65"/>
      <c r="T33" s="46"/>
      <c r="U33" s="46"/>
      <c r="V33" s="47"/>
      <c r="W33" s="48"/>
    </row>
    <row r="34" spans="1:23" ht="18">
      <c r="A34" s="37"/>
      <c r="B34" s="38"/>
      <c r="C34" s="39"/>
      <c r="D34" s="39"/>
      <c r="E34" s="64"/>
      <c r="F34" s="40"/>
      <c r="G34" s="65"/>
      <c r="H34" s="41"/>
      <c r="I34" s="42"/>
      <c r="J34" s="42"/>
      <c r="K34" s="43"/>
      <c r="M34" s="37"/>
      <c r="N34" s="38"/>
      <c r="O34" s="39"/>
      <c r="P34" s="39"/>
      <c r="Q34" s="64"/>
      <c r="R34" s="40"/>
      <c r="S34" s="65"/>
      <c r="T34" s="46"/>
      <c r="U34" s="46"/>
      <c r="V34" s="47"/>
      <c r="W34" s="48"/>
    </row>
    <row r="35" spans="1:23" ht="18">
      <c r="A35" s="37"/>
      <c r="B35" s="38"/>
      <c r="C35" s="39"/>
      <c r="D35" s="39"/>
      <c r="E35" s="64"/>
      <c r="F35" s="40"/>
      <c r="G35" s="65"/>
      <c r="H35" s="41"/>
      <c r="I35" s="42"/>
      <c r="J35" s="42"/>
      <c r="K35" s="43"/>
      <c r="M35" s="37"/>
      <c r="N35" s="38"/>
      <c r="O35" s="39"/>
      <c r="P35" s="39"/>
      <c r="Q35" s="64"/>
      <c r="R35" s="40"/>
      <c r="S35" s="65"/>
      <c r="T35" s="46"/>
      <c r="U35" s="46"/>
      <c r="V35" s="47"/>
      <c r="W35" s="48"/>
    </row>
    <row r="36" spans="1:23" ht="18">
      <c r="A36" s="37"/>
      <c r="B36" s="38"/>
      <c r="C36" s="39"/>
      <c r="D36" s="39"/>
      <c r="E36" s="64"/>
      <c r="F36" s="40"/>
      <c r="G36" s="65"/>
      <c r="H36" s="41"/>
      <c r="I36" s="42"/>
      <c r="J36" s="42"/>
      <c r="K36" s="43"/>
      <c r="M36" s="37"/>
      <c r="N36" s="38"/>
      <c r="O36" s="39"/>
      <c r="P36" s="39"/>
      <c r="Q36" s="64"/>
      <c r="R36" s="40"/>
      <c r="S36" s="65"/>
      <c r="T36" s="46"/>
      <c r="U36" s="46"/>
      <c r="V36" s="47"/>
      <c r="W36" s="48"/>
    </row>
    <row r="37" spans="1:23" ht="18">
      <c r="A37" s="37"/>
      <c r="B37" s="38"/>
      <c r="C37" s="39"/>
      <c r="D37" s="39"/>
      <c r="E37" s="64"/>
      <c r="F37" s="40"/>
      <c r="G37" s="65"/>
      <c r="H37" s="41"/>
      <c r="I37" s="42"/>
      <c r="J37" s="42"/>
      <c r="K37" s="43"/>
      <c r="M37" s="37"/>
      <c r="N37" s="38"/>
      <c r="O37" s="39"/>
      <c r="P37" s="39"/>
      <c r="Q37" s="64"/>
      <c r="R37" s="40"/>
      <c r="S37" s="65"/>
      <c r="T37" s="46"/>
      <c r="U37" s="46"/>
      <c r="V37" s="47"/>
      <c r="W37" s="48"/>
    </row>
    <row r="38" spans="1:23" ht="18">
      <c r="A38" s="37"/>
      <c r="B38" s="38"/>
      <c r="C38" s="39"/>
      <c r="D38" s="39"/>
      <c r="E38" s="64"/>
      <c r="F38" s="40"/>
      <c r="G38" s="65"/>
      <c r="H38" s="41"/>
      <c r="I38" s="42"/>
      <c r="J38" s="42"/>
      <c r="K38" s="43"/>
      <c r="M38" s="37"/>
      <c r="N38" s="38"/>
      <c r="O38" s="39"/>
      <c r="P38" s="39"/>
      <c r="Q38" s="64"/>
      <c r="R38" s="40"/>
      <c r="S38" s="65"/>
      <c r="T38" s="46"/>
      <c r="U38" s="46"/>
      <c r="V38" s="47"/>
      <c r="W38" s="48"/>
    </row>
    <row r="39" spans="1:23" ht="18">
      <c r="A39" s="37"/>
      <c r="B39" s="38"/>
      <c r="C39" s="39"/>
      <c r="D39" s="39"/>
      <c r="E39" s="64"/>
      <c r="F39" s="40"/>
      <c r="G39" s="65"/>
      <c r="H39" s="41"/>
      <c r="I39" s="42"/>
      <c r="J39" s="42"/>
      <c r="K39" s="43"/>
      <c r="M39" s="37"/>
      <c r="N39" s="38"/>
      <c r="O39" s="39"/>
      <c r="P39" s="39"/>
      <c r="Q39" s="64"/>
      <c r="R39" s="40"/>
      <c r="S39" s="65"/>
      <c r="T39" s="46"/>
      <c r="U39" s="46"/>
      <c r="V39" s="47"/>
      <c r="W39" s="48"/>
    </row>
    <row r="40" spans="1:23" ht="18">
      <c r="A40" s="37"/>
      <c r="B40" s="38"/>
      <c r="C40" s="39"/>
      <c r="D40" s="39"/>
      <c r="E40" s="64"/>
      <c r="F40" s="40"/>
      <c r="G40" s="65"/>
      <c r="H40" s="41"/>
      <c r="I40" s="42"/>
      <c r="J40" s="42"/>
      <c r="K40" s="43"/>
      <c r="M40" s="37"/>
      <c r="N40" s="38"/>
      <c r="O40" s="39"/>
      <c r="P40" s="39"/>
      <c r="Q40" s="64"/>
      <c r="R40" s="40"/>
      <c r="S40" s="65"/>
      <c r="T40" s="46"/>
      <c r="U40" s="46"/>
      <c r="V40" s="47"/>
      <c r="W40" s="48"/>
    </row>
    <row r="41" spans="1:23" ht="18">
      <c r="A41" s="37"/>
      <c r="B41" s="38"/>
      <c r="C41" s="39"/>
      <c r="D41" s="39"/>
      <c r="E41" s="64"/>
      <c r="F41" s="40"/>
      <c r="G41" s="65"/>
      <c r="H41" s="41"/>
      <c r="I41" s="42"/>
      <c r="J41" s="42"/>
      <c r="K41" s="43"/>
      <c r="M41" s="37"/>
      <c r="N41" s="38"/>
      <c r="O41" s="39"/>
      <c r="P41" s="39"/>
      <c r="Q41" s="64"/>
      <c r="R41" s="40"/>
      <c r="S41" s="65"/>
      <c r="T41" s="46"/>
      <c r="U41" s="46"/>
      <c r="V41" s="47"/>
      <c r="W41" s="48"/>
    </row>
    <row r="42" spans="1:23" ht="18">
      <c r="A42" s="37"/>
      <c r="B42" s="38"/>
      <c r="C42" s="39"/>
      <c r="D42" s="39"/>
      <c r="E42" s="64"/>
      <c r="F42" s="40"/>
      <c r="G42" s="65"/>
      <c r="H42" s="41"/>
      <c r="I42" s="42"/>
      <c r="J42" s="42"/>
      <c r="K42" s="43"/>
      <c r="M42" s="37"/>
      <c r="N42" s="38"/>
      <c r="O42" s="39"/>
      <c r="P42" s="39"/>
      <c r="Q42" s="64"/>
      <c r="R42" s="40"/>
      <c r="S42" s="65"/>
      <c r="T42" s="46"/>
      <c r="U42" s="46"/>
      <c r="V42" s="47"/>
      <c r="W42" s="48"/>
    </row>
    <row r="43" spans="1:23" ht="18">
      <c r="A43" s="37"/>
      <c r="B43" s="38"/>
      <c r="C43" s="39"/>
      <c r="D43" s="39"/>
      <c r="E43" s="64"/>
      <c r="F43" s="40"/>
      <c r="G43" s="65"/>
      <c r="H43" s="41"/>
      <c r="I43" s="42"/>
      <c r="J43" s="42"/>
      <c r="K43" s="43"/>
      <c r="M43" s="37"/>
      <c r="N43" s="38"/>
      <c r="O43" s="39"/>
      <c r="P43" s="39"/>
      <c r="Q43" s="64"/>
      <c r="R43" s="40"/>
      <c r="S43" s="65"/>
      <c r="T43" s="46"/>
      <c r="U43" s="46"/>
      <c r="V43" s="47"/>
      <c r="W43" s="48"/>
    </row>
    <row r="44" spans="1:23" ht="18">
      <c r="A44" s="37"/>
      <c r="B44" s="38"/>
      <c r="C44" s="39"/>
      <c r="D44" s="39"/>
      <c r="E44" s="64"/>
      <c r="F44" s="40"/>
      <c r="G44" s="65"/>
      <c r="H44" s="41"/>
      <c r="I44" s="42"/>
      <c r="J44" s="42"/>
      <c r="K44" s="43"/>
      <c r="M44" s="37"/>
      <c r="N44" s="38"/>
      <c r="O44" s="39"/>
      <c r="P44" s="39"/>
      <c r="Q44" s="64"/>
      <c r="R44" s="40"/>
      <c r="S44" s="65"/>
      <c r="T44" s="46"/>
      <c r="U44" s="46"/>
      <c r="V44" s="47"/>
      <c r="W44" s="48"/>
    </row>
    <row r="45" spans="1:23" ht="18">
      <c r="A45" s="37"/>
      <c r="B45" s="38"/>
      <c r="C45" s="39"/>
      <c r="D45" s="39"/>
      <c r="E45" s="64"/>
      <c r="F45" s="40"/>
      <c r="G45" s="65"/>
      <c r="H45" s="41"/>
      <c r="I45" s="42"/>
      <c r="J45" s="42"/>
      <c r="K45" s="43"/>
      <c r="M45" s="37"/>
      <c r="N45" s="38"/>
      <c r="O45" s="39"/>
      <c r="P45" s="39"/>
      <c r="Q45" s="64"/>
      <c r="R45" s="40"/>
      <c r="S45" s="65"/>
      <c r="T45" s="46"/>
      <c r="U45" s="46"/>
      <c r="V45" s="47"/>
      <c r="W45" s="48"/>
    </row>
    <row r="46" spans="1:23" ht="18">
      <c r="A46" s="37"/>
      <c r="B46" s="38"/>
      <c r="C46" s="39"/>
      <c r="D46" s="39"/>
      <c r="E46" s="64"/>
      <c r="F46" s="40"/>
      <c r="G46" s="65"/>
      <c r="H46" s="41"/>
      <c r="I46" s="42"/>
      <c r="J46" s="42"/>
      <c r="K46" s="43"/>
      <c r="M46" s="37"/>
      <c r="N46" s="38"/>
      <c r="O46" s="39"/>
      <c r="P46" s="39"/>
      <c r="Q46" s="64"/>
      <c r="R46" s="40"/>
      <c r="S46" s="65"/>
      <c r="T46" s="46"/>
      <c r="U46" s="46"/>
      <c r="V46" s="47"/>
      <c r="W46" s="48"/>
    </row>
    <row r="47" spans="1:23" ht="18">
      <c r="A47" s="37"/>
      <c r="B47" s="38"/>
      <c r="C47" s="39"/>
      <c r="D47" s="39"/>
      <c r="E47" s="64"/>
      <c r="F47" s="40"/>
      <c r="G47" s="65"/>
      <c r="H47" s="41"/>
      <c r="I47" s="42"/>
      <c r="J47" s="42"/>
      <c r="K47" s="43"/>
      <c r="M47" s="37"/>
      <c r="N47" s="38"/>
      <c r="O47" s="39"/>
      <c r="P47" s="39"/>
      <c r="Q47" s="64"/>
      <c r="R47" s="40"/>
      <c r="S47" s="65"/>
      <c r="T47" s="46"/>
      <c r="U47" s="46"/>
      <c r="V47" s="47"/>
      <c r="W47" s="48"/>
    </row>
    <row r="48" spans="1:23" ht="18">
      <c r="A48" s="37"/>
      <c r="B48" s="38"/>
      <c r="C48" s="39"/>
      <c r="D48" s="39"/>
      <c r="E48" s="64"/>
      <c r="F48" s="40"/>
      <c r="G48" s="65"/>
      <c r="H48" s="41"/>
      <c r="I48" s="42"/>
      <c r="J48" s="42"/>
      <c r="K48" s="43"/>
      <c r="M48" s="37"/>
      <c r="N48" s="38"/>
      <c r="O48" s="39"/>
      <c r="P48" s="39"/>
      <c r="Q48" s="64"/>
      <c r="R48" s="40"/>
      <c r="S48" s="65"/>
      <c r="T48" s="46"/>
      <c r="U48" s="46"/>
      <c r="V48" s="47"/>
      <c r="W48" s="48"/>
    </row>
    <row r="49" spans="1:23" ht="18">
      <c r="A49" s="37"/>
      <c r="B49" s="38"/>
      <c r="C49" s="39"/>
      <c r="D49" s="39"/>
      <c r="E49" s="64"/>
      <c r="F49" s="40"/>
      <c r="G49" s="65"/>
      <c r="H49" s="41"/>
      <c r="I49" s="42"/>
      <c r="J49" s="42"/>
      <c r="K49" s="43"/>
      <c r="M49" s="37"/>
      <c r="N49" s="38"/>
      <c r="O49" s="39"/>
      <c r="P49" s="39"/>
      <c r="Q49" s="64"/>
      <c r="R49" s="40"/>
      <c r="S49" s="65"/>
      <c r="T49" s="46"/>
      <c r="U49" s="46"/>
      <c r="V49" s="47"/>
      <c r="W49" s="48"/>
    </row>
    <row r="50" spans="1:23" ht="18">
      <c r="A50" s="37"/>
      <c r="B50" s="38"/>
      <c r="C50" s="39"/>
      <c r="D50" s="39"/>
      <c r="E50" s="64"/>
      <c r="F50" s="40"/>
      <c r="G50" s="65"/>
      <c r="H50" s="41"/>
      <c r="I50" s="42"/>
      <c r="J50" s="42"/>
      <c r="K50" s="43"/>
      <c r="M50" s="37"/>
      <c r="N50" s="38"/>
      <c r="O50" s="39"/>
      <c r="P50" s="39"/>
      <c r="Q50" s="64"/>
      <c r="R50" s="40"/>
      <c r="S50" s="65"/>
      <c r="T50" s="46"/>
      <c r="U50" s="46"/>
      <c r="V50" s="47"/>
      <c r="W50" s="48"/>
    </row>
    <row r="51" spans="1:23" ht="18">
      <c r="A51" s="37"/>
      <c r="B51" s="38"/>
      <c r="C51" s="39"/>
      <c r="D51" s="39"/>
      <c r="E51" s="64"/>
      <c r="F51" s="40"/>
      <c r="G51" s="65"/>
      <c r="H51" s="41"/>
      <c r="I51" s="42"/>
      <c r="J51" s="42"/>
      <c r="K51" s="43"/>
      <c r="M51" s="37"/>
      <c r="N51" s="38"/>
      <c r="O51" s="39"/>
      <c r="P51" s="39"/>
      <c r="Q51" s="64"/>
      <c r="R51" s="40"/>
      <c r="S51" s="65"/>
      <c r="T51" s="46"/>
      <c r="U51" s="46"/>
      <c r="V51" s="47"/>
      <c r="W51" s="48"/>
    </row>
    <row r="52" spans="1:23" ht="18">
      <c r="A52" s="37"/>
      <c r="B52" s="38"/>
      <c r="C52" s="39"/>
      <c r="D52" s="39"/>
      <c r="E52" s="64"/>
      <c r="F52" s="40"/>
      <c r="G52" s="65"/>
      <c r="H52" s="41"/>
      <c r="I52" s="42"/>
      <c r="J52" s="42"/>
      <c r="K52" s="43"/>
      <c r="M52" s="37"/>
      <c r="N52" s="38"/>
      <c r="O52" s="39"/>
      <c r="P52" s="39"/>
      <c r="Q52" s="64"/>
      <c r="R52" s="40"/>
      <c r="S52" s="65"/>
      <c r="T52" s="46"/>
      <c r="U52" s="46"/>
      <c r="V52" s="47"/>
      <c r="W52" s="48"/>
    </row>
    <row r="53" spans="1:23" ht="18.600000000000001" thickBot="1">
      <c r="A53" s="49"/>
      <c r="B53" s="50"/>
      <c r="C53" s="39"/>
      <c r="D53" s="39"/>
      <c r="E53" s="66"/>
      <c r="F53" s="51"/>
      <c r="G53" s="67"/>
      <c r="H53" s="41"/>
      <c r="I53" s="42"/>
      <c r="J53" s="42"/>
      <c r="K53" s="43"/>
      <c r="M53" s="49"/>
      <c r="N53" s="50"/>
      <c r="O53" s="39"/>
      <c r="P53" s="39"/>
      <c r="Q53" s="66"/>
      <c r="R53" s="51"/>
      <c r="S53" s="67"/>
      <c r="T53" s="46"/>
      <c r="U53" s="46"/>
      <c r="V53" s="47"/>
      <c r="W53" s="48"/>
    </row>
    <row r="54" spans="1:23" ht="18">
      <c r="A54" s="44"/>
      <c r="B54" s="45"/>
      <c r="C54" s="45"/>
      <c r="D54" s="45"/>
      <c r="E54" s="46"/>
      <c r="F54" s="47"/>
      <c r="G54" s="48"/>
      <c r="H54" s="41"/>
      <c r="I54" s="42"/>
      <c r="J54" s="42"/>
      <c r="K54" s="43"/>
      <c r="M54" s="37"/>
      <c r="N54" s="38"/>
      <c r="O54" s="39"/>
      <c r="P54" s="39"/>
      <c r="Q54" s="64"/>
      <c r="R54" s="40"/>
      <c r="S54" s="65"/>
    </row>
    <row r="55" spans="1:23" ht="18">
      <c r="B55" s="54"/>
      <c r="C55" s="54"/>
      <c r="D55" s="54"/>
      <c r="E55" s="2"/>
      <c r="F55" s="41"/>
      <c r="G55" s="43"/>
      <c r="H55" s="41"/>
      <c r="I55" s="42"/>
      <c r="J55" s="42"/>
      <c r="K55" s="43"/>
      <c r="M55" s="37"/>
      <c r="N55" s="38"/>
      <c r="O55" s="39"/>
      <c r="P55" s="39"/>
      <c r="Q55" s="64"/>
      <c r="R55" s="40"/>
      <c r="S55" s="65"/>
    </row>
    <row r="56" spans="1:23" ht="18.600000000000001" thickBot="1">
      <c r="A56" s="63"/>
      <c r="B56" s="54"/>
      <c r="C56" s="54"/>
      <c r="D56" s="54"/>
      <c r="E56" s="2"/>
      <c r="F56" s="41"/>
      <c r="G56" s="43"/>
      <c r="H56" s="41"/>
      <c r="I56" s="42"/>
      <c r="J56" s="42"/>
      <c r="K56" s="43"/>
      <c r="M56" s="37"/>
      <c r="N56" s="38"/>
      <c r="O56" s="39"/>
      <c r="P56" s="39"/>
      <c r="Q56" s="64"/>
      <c r="R56" s="40"/>
      <c r="S56" s="65"/>
    </row>
    <row r="57" spans="1:23" ht="21" customHeight="1">
      <c r="A57" s="5"/>
      <c r="B57" s="72"/>
      <c r="C57" s="72"/>
      <c r="D57" s="72"/>
      <c r="E57" s="73"/>
      <c r="F57" s="41"/>
      <c r="G57" s="43"/>
      <c r="H57" s="41"/>
      <c r="I57" s="42"/>
      <c r="J57" s="42"/>
      <c r="K57" s="43"/>
      <c r="M57" s="37"/>
      <c r="N57" s="38"/>
      <c r="O57" s="39"/>
      <c r="P57" s="39"/>
      <c r="Q57" s="64"/>
      <c r="R57" s="40"/>
      <c r="S57" s="65"/>
    </row>
    <row r="58" spans="1:23" ht="21" customHeight="1" thickBot="1">
      <c r="A58" s="74"/>
      <c r="B58" s="75"/>
      <c r="C58" s="75"/>
      <c r="D58" s="75"/>
      <c r="E58" s="76"/>
      <c r="F58" s="54"/>
      <c r="G58" s="54"/>
      <c r="H58" s="41"/>
      <c r="I58" s="42"/>
      <c r="J58" s="42"/>
      <c r="K58" s="43"/>
      <c r="M58" s="49"/>
      <c r="N58" s="50"/>
      <c r="O58" s="39"/>
      <c r="P58" s="39"/>
      <c r="Q58" s="66"/>
      <c r="R58" s="51"/>
      <c r="S58" s="67"/>
    </row>
    <row r="59" spans="1:23" ht="57" customHeight="1">
      <c r="A59" s="170"/>
      <c r="B59" s="171"/>
      <c r="C59" s="171"/>
      <c r="D59" s="171"/>
      <c r="E59" s="82"/>
      <c r="F59" s="174"/>
      <c r="G59" s="174"/>
      <c r="H59" s="174"/>
      <c r="I59" s="42"/>
      <c r="J59" s="42"/>
      <c r="K59" s="43"/>
      <c r="M59" s="2"/>
      <c r="N59" s="2"/>
    </row>
    <row r="60" spans="1:23" ht="21" customHeight="1">
      <c r="A60" s="74"/>
      <c r="B60" s="25"/>
      <c r="D60" s="25"/>
      <c r="E60" s="76"/>
      <c r="F60" s="25"/>
      <c r="G60" s="25"/>
      <c r="H60" s="35"/>
      <c r="I60" s="35"/>
      <c r="J60" s="35"/>
      <c r="K60" s="3"/>
    </row>
    <row r="61" spans="1:23" ht="21" customHeight="1">
      <c r="A61" s="74"/>
      <c r="B61" s="25"/>
      <c r="D61" s="25"/>
      <c r="E61" s="77"/>
      <c r="F61" s="25"/>
      <c r="G61" s="25"/>
      <c r="H61" s="35"/>
      <c r="I61" s="35"/>
      <c r="J61" s="35"/>
      <c r="K61" s="3"/>
    </row>
    <row r="62" spans="1:23" ht="21" customHeight="1" thickBot="1">
      <c r="A62" s="78"/>
      <c r="B62" s="79"/>
      <c r="C62" s="80"/>
      <c r="D62" s="79"/>
      <c r="E62" s="81"/>
      <c r="F62" s="25"/>
      <c r="G62" s="25"/>
      <c r="H62" s="35"/>
      <c r="I62" s="35"/>
      <c r="J62" s="35"/>
      <c r="K62" s="3"/>
    </row>
    <row r="63" spans="1:23">
      <c r="H63" s="2"/>
      <c r="I63" s="2"/>
      <c r="J63" s="2"/>
      <c r="K63" s="3"/>
      <c r="M63" s="3"/>
    </row>
    <row r="64" spans="1:23">
      <c r="A64" s="68"/>
      <c r="B64" s="69"/>
      <c r="D64" s="2"/>
      <c r="E64" s="2"/>
      <c r="F64" s="2"/>
      <c r="G64" s="2"/>
      <c r="H64" s="43"/>
      <c r="I64" s="43"/>
      <c r="J64" s="43"/>
      <c r="K64" s="2"/>
      <c r="M64" s="2"/>
    </row>
    <row r="65" spans="1:13" ht="25.5" customHeight="1">
      <c r="B65" s="56"/>
      <c r="D65" s="56"/>
      <c r="E65" s="56"/>
      <c r="F65" s="56"/>
      <c r="G65" s="56"/>
      <c r="H65" s="55"/>
      <c r="I65" s="55"/>
      <c r="J65" s="55"/>
      <c r="K65" s="3"/>
      <c r="M65" s="2"/>
    </row>
    <row r="66" spans="1:13" ht="62.25" customHeight="1">
      <c r="A66" s="179"/>
      <c r="B66" s="179"/>
      <c r="C66" s="179"/>
      <c r="D66" s="179"/>
      <c r="E66" s="179"/>
      <c r="F66" s="179"/>
      <c r="G66" s="179"/>
      <c r="H66" s="179"/>
      <c r="I66" s="55"/>
      <c r="J66" s="55"/>
      <c r="K66" s="3"/>
    </row>
    <row r="67" spans="1:13" ht="52.5" customHeight="1">
      <c r="A67" s="164"/>
      <c r="B67" s="164"/>
      <c r="C67" s="164"/>
      <c r="D67" s="164"/>
      <c r="E67" s="164"/>
      <c r="F67" s="164"/>
      <c r="G67" s="164"/>
      <c r="H67" s="164"/>
      <c r="I67" s="3"/>
      <c r="J67" s="3"/>
      <c r="K67" s="3"/>
    </row>
    <row r="68" spans="1:13" ht="18" thickBot="1">
      <c r="H68" s="2"/>
      <c r="I68" s="3"/>
      <c r="J68" s="3"/>
      <c r="K68" s="3"/>
    </row>
    <row r="69" spans="1:13" ht="51" customHeight="1" thickBot="1">
      <c r="A69" s="167"/>
      <c r="B69" s="168"/>
      <c r="C69" s="168"/>
      <c r="D69" s="168"/>
      <c r="E69" s="168"/>
      <c r="F69" s="168"/>
      <c r="G69" s="168"/>
      <c r="H69" s="169"/>
      <c r="I69" s="3"/>
      <c r="J69" s="3"/>
      <c r="K69" s="3"/>
    </row>
    <row r="70" spans="1:13">
      <c r="A70" s="25"/>
      <c r="H70" s="2"/>
      <c r="I70" s="3"/>
      <c r="J70" s="3"/>
      <c r="K70" s="3"/>
    </row>
    <row r="71" spans="1:13">
      <c r="F71" s="21"/>
      <c r="G71" s="21"/>
      <c r="H71" s="3"/>
      <c r="I71" s="3"/>
      <c r="J71" s="3"/>
      <c r="K71" s="3"/>
    </row>
  </sheetData>
  <mergeCells count="13">
    <mergeCell ref="A69:H69"/>
    <mergeCell ref="A59:D59"/>
    <mergeCell ref="A23:B23"/>
    <mergeCell ref="F59:H59"/>
    <mergeCell ref="E20:H20"/>
    <mergeCell ref="A20:B20"/>
    <mergeCell ref="A66:H66"/>
    <mergeCell ref="A67:H67"/>
    <mergeCell ref="C2:D2"/>
    <mergeCell ref="A7:I7"/>
    <mergeCell ref="A4:K4"/>
    <mergeCell ref="A5:K5"/>
    <mergeCell ref="A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Koszty ogrzewania</vt:lpstr>
      <vt:lpstr>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Sławek Zając</cp:lastModifiedBy>
  <dcterms:created xsi:type="dcterms:W3CDTF">2018-02-05T20:54:58Z</dcterms:created>
  <dcterms:modified xsi:type="dcterms:W3CDTF">2026-03-02T18:16:28Z</dcterms:modified>
</cp:coreProperties>
</file>